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tima di e" sheetId="2" r:id="rId1"/>
    <sheet name="Foglio3" sheetId="3" r:id="rId2"/>
  </sheets>
  <calcPr calcId="125725"/>
</workbook>
</file>

<file path=xl/calcChain.xml><?xml version="1.0" encoding="utf-8"?>
<calcChain xmlns="http://schemas.openxmlformats.org/spreadsheetml/2006/main">
  <c r="N36" i="2"/>
  <c r="N35"/>
  <c r="N34"/>
  <c r="N33"/>
  <c r="N32"/>
  <c r="N31"/>
  <c r="N30"/>
  <c r="N29"/>
  <c r="N28"/>
  <c r="N27"/>
  <c r="N26"/>
  <c r="N25"/>
  <c r="N24"/>
  <c r="N23"/>
  <c r="N22"/>
  <c r="N21"/>
  <c r="N20"/>
  <c r="M36"/>
  <c r="M35"/>
  <c r="M34"/>
  <c r="M33"/>
  <c r="M32"/>
  <c r="M31"/>
  <c r="M30"/>
  <c r="M29"/>
  <c r="M28"/>
  <c r="M27"/>
  <c r="M26"/>
  <c r="M25"/>
  <c r="M24"/>
  <c r="M23"/>
  <c r="M22"/>
  <c r="M21"/>
  <c r="M20"/>
  <c r="L36"/>
  <c r="L35"/>
  <c r="L34"/>
  <c r="L33"/>
  <c r="L32"/>
  <c r="L31"/>
  <c r="L30"/>
  <c r="L29"/>
  <c r="L28"/>
  <c r="L27"/>
  <c r="L26"/>
  <c r="L25"/>
  <c r="L24"/>
  <c r="L23"/>
  <c r="L22"/>
  <c r="L21"/>
  <c r="L20"/>
  <c r="H16"/>
  <c r="I16" s="1"/>
  <c r="J16" s="1"/>
  <c r="K16" s="1"/>
  <c r="H17"/>
  <c r="I17" s="1"/>
  <c r="J17" s="1"/>
  <c r="K17" s="1"/>
  <c r="D17"/>
  <c r="D16"/>
  <c r="E16" s="1"/>
  <c r="K36"/>
  <c r="J36"/>
  <c r="I36"/>
  <c r="H36"/>
  <c r="E36"/>
  <c r="D36"/>
  <c r="K35"/>
  <c r="J35"/>
  <c r="I35"/>
  <c r="H35"/>
  <c r="E35"/>
  <c r="D35"/>
  <c r="K34"/>
  <c r="J34"/>
  <c r="I34"/>
  <c r="H34"/>
  <c r="E34"/>
  <c r="D34"/>
  <c r="K33"/>
  <c r="J33"/>
  <c r="I33"/>
  <c r="H33"/>
  <c r="E33"/>
  <c r="D33"/>
  <c r="K32"/>
  <c r="J32"/>
  <c r="I32"/>
  <c r="H32"/>
  <c r="E32"/>
  <c r="D32"/>
  <c r="K31"/>
  <c r="J31"/>
  <c r="I31"/>
  <c r="H31"/>
  <c r="E31"/>
  <c r="D31"/>
  <c r="K30"/>
  <c r="J30"/>
  <c r="I30"/>
  <c r="H30"/>
  <c r="E30"/>
  <c r="D30"/>
  <c r="K29"/>
  <c r="J29"/>
  <c r="I29"/>
  <c r="H29"/>
  <c r="E29"/>
  <c r="D29"/>
  <c r="K28"/>
  <c r="J28"/>
  <c r="I28"/>
  <c r="H28"/>
  <c r="E28"/>
  <c r="D28"/>
  <c r="K27"/>
  <c r="J27"/>
  <c r="I27"/>
  <c r="H27"/>
  <c r="E27"/>
  <c r="D27"/>
  <c r="K26"/>
  <c r="J26"/>
  <c r="I26"/>
  <c r="H26"/>
  <c r="E26"/>
  <c r="D26"/>
  <c r="K25"/>
  <c r="J25"/>
  <c r="I25"/>
  <c r="H25"/>
  <c r="E25"/>
  <c r="D25"/>
  <c r="K24"/>
  <c r="J24"/>
  <c r="I24"/>
  <c r="H24"/>
  <c r="E24"/>
  <c r="D24"/>
  <c r="K23"/>
  <c r="J23"/>
  <c r="I23"/>
  <c r="H23"/>
  <c r="E23"/>
  <c r="D23"/>
  <c r="K22"/>
  <c r="J22"/>
  <c r="I22"/>
  <c r="H22"/>
  <c r="E22"/>
  <c r="D22"/>
  <c r="K21"/>
  <c r="J21"/>
  <c r="I21"/>
  <c r="H21"/>
  <c r="E21"/>
  <c r="D21"/>
  <c r="K20"/>
  <c r="J20"/>
  <c r="I20"/>
  <c r="H20"/>
  <c r="E20"/>
  <c r="D20"/>
  <c r="H19"/>
  <c r="I19" s="1"/>
  <c r="J19" s="1"/>
  <c r="K19" s="1"/>
  <c r="E19"/>
  <c r="D19"/>
  <c r="H18"/>
  <c r="I18" s="1"/>
  <c r="E18"/>
  <c r="D18"/>
  <c r="H15"/>
  <c r="G15"/>
  <c r="F15"/>
  <c r="C15"/>
  <c r="B15"/>
  <c r="D9"/>
  <c r="L19" l="1"/>
  <c r="M19" s="1"/>
  <c r="N19" s="1"/>
  <c r="L17"/>
  <c r="M17" s="1"/>
  <c r="N17" s="1"/>
  <c r="J18"/>
  <c r="K18" s="1"/>
  <c r="L18"/>
  <c r="E17"/>
  <c r="L16"/>
  <c r="P18" l="1"/>
  <c r="P16"/>
  <c r="H9" s="1"/>
  <c r="P17"/>
  <c r="J7" s="1"/>
  <c r="M18"/>
  <c r="N18" s="1"/>
  <c r="M16"/>
  <c r="N16" s="1"/>
  <c r="P19" l="1"/>
  <c r="J5" s="1"/>
  <c r="J4"/>
</calcChain>
</file>

<file path=xl/sharedStrings.xml><?xml version="1.0" encoding="utf-8"?>
<sst xmlns="http://schemas.openxmlformats.org/spreadsheetml/2006/main" count="56" uniqueCount="54">
  <si>
    <t>C</t>
  </si>
  <si>
    <t>sensibilità della bilancia =</t>
  </si>
  <si>
    <t>A</t>
  </si>
  <si>
    <t>g</t>
  </si>
  <si>
    <t>Numero di Avogadro =</t>
  </si>
  <si>
    <r>
      <t>mol</t>
    </r>
    <r>
      <rPr>
        <vertAlign val="superscript"/>
        <sz val="11"/>
        <color theme="1"/>
        <rFont val="Calibri"/>
        <family val="2"/>
        <scheme val="minor"/>
      </rPr>
      <t>-1</t>
    </r>
  </si>
  <si>
    <t>Cu =</t>
  </si>
  <si>
    <t>media e =</t>
  </si>
  <si>
    <r>
      <t>×10</t>
    </r>
    <r>
      <rPr>
        <b/>
        <vertAlign val="superscript"/>
        <sz val="11"/>
        <color theme="1"/>
        <rFont val="Calibri"/>
        <family val="2"/>
      </rPr>
      <t xml:space="preserve">-19 </t>
    </r>
    <r>
      <rPr>
        <b/>
        <sz val="11"/>
        <color theme="1"/>
        <rFont val="Calibri"/>
        <family val="2"/>
      </rPr>
      <t>C ±</t>
    </r>
  </si>
  <si>
    <t>STIMA DELLA CARICA ELEMENTARE CON UNA CELLA ELETTROLITICA</t>
  </si>
  <si>
    <t>corrente</t>
  </si>
  <si>
    <t>tempo</t>
  </si>
  <si>
    <t>carica</t>
  </si>
  <si>
    <t>Numero ioni passati in soluzione</t>
  </si>
  <si>
    <t>variazione di massa anodo</t>
  </si>
  <si>
    <t>carica elementare</t>
  </si>
  <si>
    <t>errore carica</t>
  </si>
  <si>
    <t>errore numero</t>
  </si>
  <si>
    <t>errore carica elementare</t>
  </si>
  <si>
    <r>
      <t>×10</t>
    </r>
    <r>
      <rPr>
        <b/>
        <vertAlign val="superscript"/>
        <sz val="11"/>
        <rFont val="Calibri"/>
        <family val="2"/>
      </rPr>
      <t xml:space="preserve">-19 </t>
    </r>
    <r>
      <rPr>
        <b/>
        <sz val="11"/>
        <rFont val="Calibri"/>
        <family val="2"/>
      </rPr>
      <t>C</t>
    </r>
  </si>
  <si>
    <t>Massa iniziale Anodo</t>
  </si>
  <si>
    <t>Masssa finale anodo</t>
  </si>
  <si>
    <r>
      <t>m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[g]</t>
    </r>
  </si>
  <si>
    <r>
      <t>m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[g]</t>
    </r>
  </si>
  <si>
    <t>i[A]</t>
  </si>
  <si>
    <t>t[s]</t>
  </si>
  <si>
    <t>Dati strumenti</t>
  </si>
  <si>
    <t>s</t>
  </si>
  <si>
    <t>Massa molare Anodo</t>
  </si>
  <si>
    <t>Valenza Anodo</t>
  </si>
  <si>
    <t>Q[C]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</si>
  <si>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m[g]</t>
    </r>
  </si>
  <si>
    <r>
      <t>N[</t>
    </r>
    <r>
      <rPr>
        <sz val="10"/>
        <color theme="1"/>
        <rFont val="Calibri"/>
        <family val="2"/>
        <scheme val="minor"/>
      </rPr>
      <t>×10</t>
    </r>
    <r>
      <rPr>
        <vertAlign val="superscript"/>
        <sz val="10"/>
        <color theme="1"/>
        <rFont val="Calibri"/>
        <family val="2"/>
        <scheme val="minor"/>
      </rPr>
      <t>20</t>
    </r>
    <r>
      <rPr>
        <sz val="11"/>
        <color theme="1"/>
        <rFont val="Calibri"/>
        <family val="2"/>
        <scheme val="minor"/>
      </rPr>
      <t>]</t>
    </r>
  </si>
  <si>
    <r>
      <rPr>
        <sz val="11"/>
        <color theme="1"/>
        <rFont val="Symbol"/>
        <family val="1"/>
        <charset val="2"/>
      </rPr>
      <t>D</t>
    </r>
    <r>
      <rPr>
        <vertAlign val="subscript"/>
        <sz val="11"/>
        <color theme="1"/>
        <rFont val="Calibri"/>
        <family val="2"/>
        <scheme val="minor"/>
      </rPr>
      <t>Q</t>
    </r>
    <r>
      <rPr>
        <sz val="11"/>
        <color theme="1"/>
        <rFont val="Calibri"/>
        <family val="2"/>
        <scheme val="minor"/>
      </rPr>
      <t>[C]</t>
    </r>
  </si>
  <si>
    <r>
      <rPr>
        <sz val="11"/>
        <color theme="1"/>
        <rFont val="Symbol"/>
        <family val="1"/>
        <charset val="2"/>
      </rPr>
      <t>D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[</t>
    </r>
    <r>
      <rPr>
        <sz val="10"/>
        <color theme="1"/>
        <rFont val="Calibri"/>
        <family val="2"/>
        <scheme val="minor"/>
      </rPr>
      <t>×10</t>
    </r>
    <r>
      <rPr>
        <vertAlign val="superscript"/>
        <sz val="10"/>
        <color theme="1"/>
        <rFont val="Calibri"/>
        <family val="2"/>
        <scheme val="minor"/>
      </rPr>
      <t>20</t>
    </r>
    <r>
      <rPr>
        <sz val="11"/>
        <color theme="1"/>
        <rFont val="Calibri"/>
        <family val="2"/>
        <scheme val="minor"/>
      </rPr>
      <t>]</t>
    </r>
  </si>
  <si>
    <t>errore relativo numero</t>
  </si>
  <si>
    <r>
      <rPr>
        <sz val="11"/>
        <color theme="1"/>
        <rFont val="Symbol"/>
        <family val="1"/>
        <charset val="2"/>
      </rPr>
      <t>D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/N</t>
    </r>
  </si>
  <si>
    <r>
      <t>e [</t>
    </r>
    <r>
      <rPr>
        <sz val="9"/>
        <color theme="1"/>
        <rFont val="Calibri"/>
        <family val="2"/>
      </rPr>
      <t>×10</t>
    </r>
    <r>
      <rPr>
        <vertAlign val="superscript"/>
        <sz val="9"/>
        <color theme="1"/>
        <rFont val="Calibri"/>
        <family val="2"/>
      </rPr>
      <t xml:space="preserve">-19 </t>
    </r>
    <r>
      <rPr>
        <sz val="10"/>
        <color theme="1"/>
        <rFont val="Calibri"/>
        <family val="2"/>
      </rPr>
      <t>C]</t>
    </r>
  </si>
  <si>
    <r>
      <rPr>
        <sz val="10"/>
        <color theme="1"/>
        <rFont val="Symbol"/>
        <family val="1"/>
        <charset val="2"/>
      </rPr>
      <t>D</t>
    </r>
    <r>
      <rPr>
        <vertAlign val="subscript"/>
        <sz val="10"/>
        <color theme="1"/>
        <rFont val="Calibri"/>
        <family val="2"/>
        <scheme val="minor"/>
      </rPr>
      <t>e</t>
    </r>
    <r>
      <rPr>
        <sz val="10"/>
        <color theme="1"/>
        <rFont val="Calibri"/>
        <family val="2"/>
        <scheme val="minor"/>
      </rPr>
      <t>[×10</t>
    </r>
    <r>
      <rPr>
        <vertAlign val="superscript"/>
        <sz val="10"/>
        <color theme="1"/>
        <rFont val="Calibri"/>
        <family val="2"/>
        <scheme val="minor"/>
      </rPr>
      <t>-19</t>
    </r>
    <r>
      <rPr>
        <sz val="10"/>
        <color theme="1"/>
        <rFont val="Calibri"/>
        <family val="2"/>
        <scheme val="minor"/>
      </rPr>
      <t xml:space="preserve"> C]</t>
    </r>
  </si>
  <si>
    <t>errore relativo carica elementare</t>
  </si>
  <si>
    <r>
      <rPr>
        <sz val="11"/>
        <color theme="1"/>
        <rFont val="Symbol"/>
        <family val="1"/>
        <charset val="2"/>
      </rPr>
      <t>D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/e</t>
    </r>
  </si>
  <si>
    <t>Risultati</t>
  </si>
  <si>
    <t>media</t>
  </si>
  <si>
    <t>dev.st</t>
  </si>
  <si>
    <t>N. dati</t>
  </si>
  <si>
    <t>err.media</t>
  </si>
  <si>
    <t>errore rel.  media=</t>
  </si>
  <si>
    <t>dev.st. misure =</t>
  </si>
  <si>
    <t>sensibilità dell'amperometro =</t>
  </si>
  <si>
    <t>Sensibilità del cronometro =</t>
  </si>
  <si>
    <t>Carica elementare =</t>
  </si>
  <si>
    <t>scostamento % della media dal valore atteso =</t>
  </si>
  <si>
    <t>Statistiche</t>
  </si>
  <si>
    <t>err. misura-&gt;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</si>
</sst>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0.0%"/>
    <numFmt numFmtId="167" formatCode="0.000E+00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b/>
      <sz val="11"/>
      <color theme="1"/>
      <name val="Arial Narrow"/>
      <family val="2"/>
    </font>
    <font>
      <sz val="10"/>
      <color theme="1"/>
      <name val="Calibri"/>
      <family val="2"/>
    </font>
    <font>
      <sz val="8"/>
      <color theme="1"/>
      <name val="Arial Narrow"/>
      <family val="2"/>
    </font>
    <font>
      <b/>
      <sz val="11"/>
      <name val="Arial Narrow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vertAlign val="sub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9"/>
      <color theme="1"/>
      <name val="Calibri"/>
      <family val="2"/>
    </font>
    <font>
      <vertAlign val="superscript"/>
      <sz val="9"/>
      <color theme="1"/>
      <name val="Calibri"/>
      <family val="2"/>
    </font>
    <font>
      <sz val="10"/>
      <color theme="1"/>
      <name val="Symbol"/>
      <family val="1"/>
      <charset val="2"/>
    </font>
    <font>
      <vertAlign val="subscript"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7" fillId="4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wrapText="1"/>
    </xf>
    <xf numFmtId="0" fontId="0" fillId="4" borderId="2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7" fillId="4" borderId="6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165" fontId="0" fillId="7" borderId="13" xfId="0" applyNumberFormat="1" applyFill="1" applyBorder="1" applyAlignment="1">
      <alignment horizontal="center"/>
    </xf>
    <xf numFmtId="2" fontId="0" fillId="7" borderId="13" xfId="0" applyNumberFormat="1" applyFill="1" applyBorder="1" applyAlignment="1">
      <alignment horizontal="center"/>
    </xf>
    <xf numFmtId="165" fontId="7" fillId="4" borderId="1" xfId="0" applyNumberFormat="1" applyFont="1" applyFill="1" applyBorder="1" applyAlignment="1">
      <alignment horizontal="center"/>
    </xf>
    <xf numFmtId="2" fontId="0" fillId="6" borderId="3" xfId="0" applyNumberFormat="1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2" fontId="0" fillId="2" borderId="11" xfId="0" applyNumberFormat="1" applyFill="1" applyBorder="1" applyAlignment="1">
      <alignment horizontal="center"/>
    </xf>
    <xf numFmtId="2" fontId="0" fillId="8" borderId="13" xfId="0" applyNumberFormat="1" applyFill="1" applyBorder="1" applyAlignment="1">
      <alignment horizontal="center"/>
    </xf>
    <xf numFmtId="2" fontId="0" fillId="6" borderId="13" xfId="0" applyNumberFormat="1" applyFill="1" applyBorder="1" applyAlignment="1">
      <alignment horizontal="center"/>
    </xf>
    <xf numFmtId="2" fontId="0" fillId="6" borderId="15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65" fontId="0" fillId="7" borderId="12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2" fontId="0" fillId="8" borderId="8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2" fontId="0" fillId="2" borderId="13" xfId="0" applyNumberFormat="1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2" borderId="15" xfId="0" applyNumberFormat="1" applyFill="1" applyBorder="1" applyAlignment="1">
      <alignment horizontal="center"/>
    </xf>
    <xf numFmtId="9" fontId="0" fillId="7" borderId="13" xfId="0" applyNumberFormat="1" applyFill="1" applyBorder="1" applyAlignment="1">
      <alignment horizontal="center"/>
    </xf>
    <xf numFmtId="165" fontId="0" fillId="6" borderId="12" xfId="0" applyNumberFormat="1" applyFill="1" applyBorder="1" applyAlignment="1">
      <alignment horizontal="center"/>
    </xf>
    <xf numFmtId="9" fontId="0" fillId="6" borderId="13" xfId="0" applyNumberFormat="1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8" fillId="4" borderId="10" xfId="0" applyFont="1" applyFill="1" applyBorder="1" applyAlignment="1">
      <alignment horizontal="center" wrapText="1"/>
    </xf>
    <xf numFmtId="0" fontId="8" fillId="4" borderId="11" xfId="0" applyFont="1" applyFill="1" applyBorder="1" applyAlignment="1">
      <alignment horizontal="center" wrapText="1"/>
    </xf>
    <xf numFmtId="0" fontId="0" fillId="4" borderId="14" xfId="0" applyFill="1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 wrapText="1"/>
    </xf>
    <xf numFmtId="0" fontId="0" fillId="4" borderId="4" xfId="0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13" fillId="4" borderId="0" xfId="0" applyFont="1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165" fontId="0" fillId="6" borderId="14" xfId="0" applyNumberFormat="1" applyFill="1" applyBorder="1" applyAlignment="1">
      <alignment horizontal="center"/>
    </xf>
    <xf numFmtId="2" fontId="0" fillId="6" borderId="12" xfId="0" applyNumberFormat="1" applyFill="1" applyBorder="1" applyAlignment="1">
      <alignment horizontal="center"/>
    </xf>
    <xf numFmtId="2" fontId="0" fillId="7" borderId="12" xfId="0" applyNumberFormat="1" applyFill="1" applyBorder="1" applyAlignment="1">
      <alignment horizontal="center"/>
    </xf>
    <xf numFmtId="2" fontId="0" fillId="6" borderId="14" xfId="0" applyNumberFormat="1" applyFill="1" applyBorder="1" applyAlignment="1">
      <alignment horizontal="center"/>
    </xf>
    <xf numFmtId="167" fontId="0" fillId="0" borderId="0" xfId="0" applyNumberFormat="1"/>
    <xf numFmtId="165" fontId="0" fillId="6" borderId="13" xfId="0" applyNumberFormat="1" applyFill="1" applyBorder="1" applyAlignment="1">
      <alignment horizontal="center"/>
    </xf>
    <xf numFmtId="165" fontId="0" fillId="6" borderId="11" xfId="0" applyNumberFormat="1" applyFill="1" applyBorder="1" applyAlignment="1">
      <alignment horizontal="center"/>
    </xf>
    <xf numFmtId="165" fontId="0" fillId="6" borderId="15" xfId="0" applyNumberFormat="1" applyFill="1" applyBorder="1" applyAlignment="1">
      <alignment horizontal="center"/>
    </xf>
    <xf numFmtId="164" fontId="0" fillId="6" borderId="10" xfId="0" applyNumberFormat="1" applyFill="1" applyBorder="1" applyAlignment="1">
      <alignment horizontal="center"/>
    </xf>
    <xf numFmtId="164" fontId="0" fillId="7" borderId="12" xfId="0" applyNumberFormat="1" applyFill="1" applyBorder="1" applyAlignment="1">
      <alignment horizontal="center"/>
    </xf>
    <xf numFmtId="164" fontId="0" fillId="6" borderId="12" xfId="0" applyNumberFormat="1" applyFill="1" applyBorder="1" applyAlignment="1">
      <alignment horizontal="center"/>
    </xf>
    <xf numFmtId="164" fontId="0" fillId="6" borderId="14" xfId="0" applyNumberFormat="1" applyFill="1" applyBorder="1" applyAlignment="1">
      <alignment horizontal="center"/>
    </xf>
    <xf numFmtId="9" fontId="0" fillId="6" borderId="2" xfId="0" applyNumberFormat="1" applyFill="1" applyBorder="1" applyAlignment="1">
      <alignment horizontal="center"/>
    </xf>
    <xf numFmtId="9" fontId="0" fillId="6" borderId="15" xfId="0" applyNumberFormat="1" applyFill="1" applyBorder="1" applyAlignment="1">
      <alignment horizontal="center"/>
    </xf>
    <xf numFmtId="2" fontId="1" fillId="8" borderId="0" xfId="0" applyNumberFormat="1" applyFont="1" applyFill="1" applyBorder="1" applyAlignment="1">
      <alignment horizontal="right"/>
    </xf>
    <xf numFmtId="0" fontId="4" fillId="8" borderId="20" xfId="0" applyFont="1" applyFill="1" applyBorder="1" applyAlignment="1">
      <alignment horizontal="center"/>
    </xf>
    <xf numFmtId="2" fontId="1" fillId="8" borderId="0" xfId="0" applyNumberFormat="1" applyFont="1" applyFill="1" applyBorder="1" applyAlignment="1">
      <alignment horizontal="center"/>
    </xf>
    <xf numFmtId="166" fontId="1" fillId="8" borderId="20" xfId="0" applyNumberFormat="1" applyFont="1" applyFill="1" applyBorder="1" applyAlignment="1">
      <alignment horizontal="center"/>
    </xf>
    <xf numFmtId="0" fontId="1" fillId="8" borderId="21" xfId="0" applyFont="1" applyFill="1" applyBorder="1"/>
    <xf numFmtId="0" fontId="1" fillId="8" borderId="0" xfId="0" applyFont="1" applyFill="1" applyBorder="1"/>
    <xf numFmtId="164" fontId="1" fillId="8" borderId="20" xfId="0" applyNumberFormat="1" applyFont="1" applyFill="1" applyBorder="1" applyAlignment="1">
      <alignment horizontal="center"/>
    </xf>
    <xf numFmtId="2" fontId="10" fillId="8" borderId="0" xfId="0" applyNumberFormat="1" applyFont="1" applyFill="1" applyBorder="1" applyAlignment="1">
      <alignment horizontal="center"/>
    </xf>
    <xf numFmtId="0" fontId="10" fillId="8" borderId="20" xfId="0" applyFont="1" applyFill="1" applyBorder="1" applyAlignment="1">
      <alignment horizontal="center"/>
    </xf>
    <xf numFmtId="9" fontId="0" fillId="6" borderId="0" xfId="0" applyNumberFormat="1" applyFill="1" applyBorder="1" applyAlignment="1">
      <alignment horizontal="center"/>
    </xf>
    <xf numFmtId="9" fontId="0" fillId="7" borderId="0" xfId="0" applyNumberFormat="1" applyFill="1" applyBorder="1" applyAlignment="1">
      <alignment horizontal="center"/>
    </xf>
    <xf numFmtId="0" fontId="0" fillId="9" borderId="21" xfId="0" applyFill="1" applyBorder="1"/>
    <xf numFmtId="165" fontId="0" fillId="9" borderId="20" xfId="0" applyNumberFormat="1" applyFill="1" applyBorder="1"/>
    <xf numFmtId="0" fontId="0" fillId="9" borderId="20" xfId="0" applyFill="1" applyBorder="1"/>
    <xf numFmtId="0" fontId="0" fillId="9" borderId="22" xfId="0" applyFill="1" applyBorder="1"/>
    <xf numFmtId="165" fontId="0" fillId="9" borderId="24" xfId="0" applyNumberFormat="1" applyFill="1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left"/>
    </xf>
    <xf numFmtId="0" fontId="0" fillId="9" borderId="16" xfId="0" applyFill="1" applyBorder="1" applyAlignment="1">
      <alignment horizontal="center"/>
    </xf>
    <xf numFmtId="0" fontId="0" fillId="9" borderId="17" xfId="0" applyFill="1" applyBorder="1" applyAlignment="1">
      <alignment horizontal="center"/>
    </xf>
    <xf numFmtId="0" fontId="0" fillId="9" borderId="18" xfId="0" applyFill="1" applyBorder="1" applyAlignment="1">
      <alignment horizontal="center"/>
    </xf>
    <xf numFmtId="0" fontId="1" fillId="8" borderId="19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1" fillId="8" borderId="21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9" fillId="8" borderId="21" xfId="0" applyFont="1" applyFill="1" applyBorder="1" applyAlignment="1">
      <alignment horizontal="center"/>
    </xf>
    <xf numFmtId="0" fontId="9" fillId="8" borderId="0" xfId="0" applyFont="1" applyFill="1" applyBorder="1" applyAlignment="1">
      <alignment horizontal="center"/>
    </xf>
    <xf numFmtId="0" fontId="6" fillId="9" borderId="21" xfId="0" applyFont="1" applyFill="1" applyBorder="1" applyAlignment="1">
      <alignment horizontal="center"/>
    </xf>
    <xf numFmtId="0" fontId="6" fillId="9" borderId="0" xfId="0" applyFont="1" applyFill="1" applyBorder="1" applyAlignment="1">
      <alignment horizontal="center"/>
    </xf>
    <xf numFmtId="0" fontId="6" fillId="9" borderId="20" xfId="0" applyFont="1" applyFill="1" applyBorder="1" applyAlignment="1">
      <alignment horizontal="center"/>
    </xf>
    <xf numFmtId="166" fontId="1" fillId="8" borderId="22" xfId="0" applyNumberFormat="1" applyFont="1" applyFill="1" applyBorder="1" applyAlignment="1">
      <alignment horizontal="center"/>
    </xf>
    <xf numFmtId="166" fontId="1" fillId="8" borderId="23" xfId="0" applyNumberFormat="1" applyFont="1" applyFill="1" applyBorder="1" applyAlignment="1">
      <alignment horizontal="center"/>
    </xf>
    <xf numFmtId="166" fontId="1" fillId="8" borderId="24" xfId="0" applyNumberFormat="1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19" fillId="4" borderId="1" xfId="0" applyFont="1" applyFill="1" applyBorder="1"/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247651</xdr:colOff>
      <xdr:row>36</xdr:row>
      <xdr:rowOff>57150</xdr:rowOff>
    </xdr:from>
    <xdr:to>
      <xdr:col>4</xdr:col>
      <xdr:colOff>590550</xdr:colOff>
      <xdr:row>40</xdr:row>
      <xdr:rowOff>142875</xdr:rowOff>
    </xdr:to>
    <xdr:sp macro="" textlink="">
      <xdr:nvSpPr>
        <xdr:cNvPr id="4" name="CasellaDiTesto 3"/>
        <xdr:cNvSpPr txBox="1"/>
      </xdr:nvSpPr>
      <xdr:spPr>
        <a:xfrm>
          <a:off x="1800226" y="7381875"/>
          <a:ext cx="1619249" cy="847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000" b="1"/>
            <a:t>Nota</a:t>
          </a:r>
          <a:r>
            <a:rPr lang="it-IT" sz="1000"/>
            <a:t>: l'errore relativo su</a:t>
          </a:r>
          <a:r>
            <a:rPr lang="it-IT" sz="1000" baseline="0"/>
            <a:t> Q è calcolato come somma in quadratura degli errori relativi  su  i e t</a:t>
          </a:r>
          <a:endParaRPr lang="it-IT" sz="1000"/>
        </a:p>
      </xdr:txBody>
    </xdr:sp>
    <xdr:clientData/>
  </xdr:twoCellAnchor>
  <xdr:twoCellAnchor>
    <xdr:from>
      <xdr:col>5</xdr:col>
      <xdr:colOff>228601</xdr:colOff>
      <xdr:row>36</xdr:row>
      <xdr:rowOff>57150</xdr:rowOff>
    </xdr:from>
    <xdr:to>
      <xdr:col>8</xdr:col>
      <xdr:colOff>19050</xdr:colOff>
      <xdr:row>40</xdr:row>
      <xdr:rowOff>142875</xdr:rowOff>
    </xdr:to>
    <xdr:sp macro="" textlink="">
      <xdr:nvSpPr>
        <xdr:cNvPr id="5" name="CasellaDiTesto 4"/>
        <xdr:cNvSpPr txBox="1"/>
      </xdr:nvSpPr>
      <xdr:spPr>
        <a:xfrm>
          <a:off x="3667126" y="7381875"/>
          <a:ext cx="1619249" cy="847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000" b="1"/>
            <a:t>Nota</a:t>
          </a:r>
          <a:r>
            <a:rPr lang="it-IT" sz="1000"/>
            <a:t>: l'errore su</a:t>
          </a:r>
          <a:r>
            <a:rPr lang="it-IT" sz="1000" baseline="0"/>
            <a:t> </a:t>
          </a:r>
          <a:r>
            <a:rPr lang="it-IT" sz="1000" baseline="0">
              <a:latin typeface="Symbol" pitchFamily="18" charset="2"/>
            </a:rPr>
            <a:t>D</a:t>
          </a:r>
          <a:r>
            <a:rPr lang="it-IT" sz="1000" baseline="0"/>
            <a:t>m è calcolato come somma in quadratura degli errori su m1 e m2</a:t>
          </a:r>
          <a:endParaRPr lang="it-IT" sz="1000"/>
        </a:p>
      </xdr:txBody>
    </xdr:sp>
    <xdr:clientData/>
  </xdr:twoCellAnchor>
  <xdr:twoCellAnchor>
    <xdr:from>
      <xdr:col>11</xdr:col>
      <xdr:colOff>161926</xdr:colOff>
      <xdr:row>36</xdr:row>
      <xdr:rowOff>9525</xdr:rowOff>
    </xdr:from>
    <xdr:to>
      <xdr:col>14</xdr:col>
      <xdr:colOff>19050</xdr:colOff>
      <xdr:row>41</xdr:row>
      <xdr:rowOff>0</xdr:rowOff>
    </xdr:to>
    <xdr:sp macro="" textlink="">
      <xdr:nvSpPr>
        <xdr:cNvPr id="6" name="CasellaDiTesto 5"/>
        <xdr:cNvSpPr txBox="1"/>
      </xdr:nvSpPr>
      <xdr:spPr>
        <a:xfrm>
          <a:off x="7600951" y="7334250"/>
          <a:ext cx="1819274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000" b="1"/>
            <a:t>Nota</a:t>
          </a:r>
          <a:r>
            <a:rPr lang="it-IT" sz="1000"/>
            <a:t>: l'errore su e</a:t>
          </a:r>
          <a:r>
            <a:rPr lang="it-IT" sz="1000" baseline="0"/>
            <a:t>, calcolato come somma in quadratura degli errori relativi su Q e </a:t>
          </a:r>
          <a:r>
            <a:rPr lang="it-IT" sz="1000" baseline="0">
              <a:latin typeface="Symbol" pitchFamily="18" charset="2"/>
            </a:rPr>
            <a:t>D</a:t>
          </a:r>
          <a:r>
            <a:rPr lang="it-IT" sz="1000" baseline="0"/>
            <a:t>m, dipende, in effetti, solo dall'errore su </a:t>
          </a:r>
          <a:r>
            <a:rPr lang="it-IT" sz="1000" baseline="0">
              <a:latin typeface="Symbol" pitchFamily="18" charset="2"/>
            </a:rPr>
            <a:t>D</a:t>
          </a:r>
          <a:r>
            <a:rPr lang="it-IT" sz="1000" baseline="0"/>
            <a:t>m </a:t>
          </a:r>
          <a:endParaRPr lang="it-IT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6"/>
  <sheetViews>
    <sheetView tabSelected="1" workbookViewId="0">
      <selection activeCell="A13" sqref="A13:P20"/>
    </sheetView>
  </sheetViews>
  <sheetFormatPr defaultRowHeight="15"/>
  <cols>
    <col min="1" max="1" width="11.5703125" customWidth="1"/>
    <col min="2" max="2" width="11.7109375" customWidth="1"/>
    <col min="4" max="4" width="10" bestFit="1" customWidth="1"/>
    <col min="5" max="5" width="9.140625" customWidth="1"/>
    <col min="9" max="9" width="12.42578125" customWidth="1"/>
    <col min="10" max="10" width="10.85546875" customWidth="1"/>
    <col min="11" max="11" width="9.28515625" customWidth="1"/>
    <col min="12" max="12" width="9.140625" customWidth="1"/>
    <col min="13" max="13" width="11.140625" customWidth="1"/>
  </cols>
  <sheetData>
    <row r="1" spans="1:16">
      <c r="A1" s="3" t="s">
        <v>9</v>
      </c>
      <c r="B1" s="2"/>
      <c r="C1" s="2"/>
      <c r="D1" s="2"/>
      <c r="E1" s="2"/>
      <c r="F1" s="2"/>
      <c r="G1" s="2"/>
      <c r="H1" s="2"/>
    </row>
    <row r="2" spans="1:16" ht="15.75" thickBot="1"/>
    <row r="3" spans="1:16">
      <c r="A3" s="102" t="s">
        <v>26</v>
      </c>
      <c r="B3" s="102"/>
      <c r="C3" s="102"/>
      <c r="D3" s="102"/>
      <c r="E3" s="102"/>
      <c r="H3" s="87" t="s">
        <v>41</v>
      </c>
      <c r="I3" s="88"/>
      <c r="J3" s="88"/>
      <c r="K3" s="89"/>
      <c r="L3" s="8"/>
    </row>
    <row r="4" spans="1:16" ht="17.25">
      <c r="A4" s="103" t="s">
        <v>48</v>
      </c>
      <c r="B4" s="103"/>
      <c r="C4" s="103"/>
      <c r="D4" s="1">
        <v>0.01</v>
      </c>
      <c r="E4" t="s">
        <v>2</v>
      </c>
      <c r="H4" s="90" t="s">
        <v>7</v>
      </c>
      <c r="I4" s="91"/>
      <c r="J4" s="68" t="str">
        <f>CONCATENATE(TEXT(P16,"0.00")," ± ",TEXT(P19,"0.00"))</f>
        <v>1.65 ± 0.13</v>
      </c>
      <c r="K4" s="69" t="s">
        <v>8</v>
      </c>
    </row>
    <row r="5" spans="1:16">
      <c r="A5" s="86" t="s">
        <v>1</v>
      </c>
      <c r="B5" s="86"/>
      <c r="C5" s="86"/>
      <c r="D5" s="1">
        <v>0.01</v>
      </c>
      <c r="E5" t="s">
        <v>3</v>
      </c>
      <c r="H5" s="92" t="s">
        <v>46</v>
      </c>
      <c r="I5" s="93"/>
      <c r="J5" s="70">
        <f>P19/P16</f>
        <v>8.0448199138882501E-2</v>
      </c>
      <c r="K5" s="71"/>
    </row>
    <row r="6" spans="1:16">
      <c r="A6" s="86" t="s">
        <v>49</v>
      </c>
      <c r="B6" s="86"/>
      <c r="C6" s="86"/>
      <c r="D6" s="1">
        <v>1</v>
      </c>
      <c r="E6" t="s">
        <v>27</v>
      </c>
      <c r="H6" s="72"/>
      <c r="I6" s="73"/>
      <c r="J6" s="73"/>
      <c r="K6" s="74"/>
    </row>
    <row r="7" spans="1:16" ht="18">
      <c r="A7" s="86" t="s">
        <v>28</v>
      </c>
      <c r="B7" s="86"/>
      <c r="C7" s="7" t="s">
        <v>6</v>
      </c>
      <c r="D7" s="1">
        <v>63.54</v>
      </c>
      <c r="E7" t="s">
        <v>3</v>
      </c>
      <c r="H7" s="94" t="s">
        <v>47</v>
      </c>
      <c r="I7" s="95"/>
      <c r="J7" s="75">
        <f>P17</f>
        <v>0.26619435413185766</v>
      </c>
      <c r="K7" s="76" t="s">
        <v>19</v>
      </c>
    </row>
    <row r="8" spans="1:16" ht="16.5">
      <c r="A8" s="86" t="s">
        <v>29</v>
      </c>
      <c r="B8" s="86"/>
      <c r="C8" s="7" t="s">
        <v>6</v>
      </c>
      <c r="D8" s="1">
        <v>2</v>
      </c>
      <c r="H8" s="96" t="s">
        <v>51</v>
      </c>
      <c r="I8" s="97"/>
      <c r="J8" s="97"/>
      <c r="K8" s="98"/>
    </row>
    <row r="9" spans="1:16" ht="18" thickBot="1">
      <c r="A9" s="86" t="s">
        <v>4</v>
      </c>
      <c r="B9" s="86"/>
      <c r="C9" s="86"/>
      <c r="D9">
        <f>6.022*10^23</f>
        <v>6.0219999999999996E+23</v>
      </c>
      <c r="E9" t="s">
        <v>5</v>
      </c>
      <c r="H9" s="99">
        <f>ABS(P16-1.6)/1.6</f>
        <v>3.4028561939553753E-2</v>
      </c>
      <c r="I9" s="100"/>
      <c r="J9" s="100"/>
      <c r="K9" s="101"/>
    </row>
    <row r="10" spans="1:16">
      <c r="A10" s="86" t="s">
        <v>50</v>
      </c>
      <c r="B10" s="86"/>
      <c r="C10" s="86"/>
      <c r="D10" s="58">
        <v>1.602E-19</v>
      </c>
      <c r="E10" t="s">
        <v>0</v>
      </c>
    </row>
    <row r="13" spans="1:16" ht="38.25">
      <c r="B13" s="5" t="s">
        <v>10</v>
      </c>
      <c r="C13" s="44" t="s">
        <v>11</v>
      </c>
      <c r="D13" s="44" t="s">
        <v>12</v>
      </c>
      <c r="E13" s="45" t="s">
        <v>16</v>
      </c>
      <c r="F13" s="45" t="s">
        <v>20</v>
      </c>
      <c r="G13" s="5" t="s">
        <v>21</v>
      </c>
      <c r="H13" s="44" t="s">
        <v>14</v>
      </c>
      <c r="I13" s="44" t="s">
        <v>13</v>
      </c>
      <c r="J13" s="49" t="s">
        <v>17</v>
      </c>
      <c r="K13" s="49" t="s">
        <v>35</v>
      </c>
      <c r="L13" s="44" t="s">
        <v>15</v>
      </c>
      <c r="M13" s="49" t="s">
        <v>18</v>
      </c>
      <c r="N13" s="45" t="s">
        <v>39</v>
      </c>
    </row>
    <row r="14" spans="1:16" ht="18.75" thickBot="1">
      <c r="B14" s="6" t="s">
        <v>24</v>
      </c>
      <c r="C14" s="46" t="s">
        <v>25</v>
      </c>
      <c r="D14" s="46" t="s">
        <v>30</v>
      </c>
      <c r="E14" s="43" t="s">
        <v>33</v>
      </c>
      <c r="F14" s="43" t="s">
        <v>22</v>
      </c>
      <c r="G14" s="6" t="s">
        <v>23</v>
      </c>
      <c r="H14" s="46" t="s">
        <v>31</v>
      </c>
      <c r="I14" s="46" t="s">
        <v>32</v>
      </c>
      <c r="J14" s="50" t="s">
        <v>34</v>
      </c>
      <c r="K14" s="50" t="s">
        <v>36</v>
      </c>
      <c r="L14" s="51" t="s">
        <v>37</v>
      </c>
      <c r="M14" s="52" t="s">
        <v>38</v>
      </c>
      <c r="N14" s="53" t="s">
        <v>40</v>
      </c>
    </row>
    <row r="15" spans="1:16">
      <c r="A15" s="104" t="s">
        <v>53</v>
      </c>
      <c r="B15" s="13">
        <f>D4/2</f>
        <v>5.0000000000000001E-3</v>
      </c>
      <c r="C15" s="13">
        <f>D6/2</f>
        <v>0.5</v>
      </c>
      <c r="D15" s="11"/>
      <c r="E15" s="47"/>
      <c r="F15" s="4">
        <f>D5/2</f>
        <v>5.0000000000000001E-3</v>
      </c>
      <c r="G15" s="10">
        <f>D5/2</f>
        <v>5.0000000000000001E-3</v>
      </c>
      <c r="H15" s="20">
        <f>SQRT(F15^2+G15^2)</f>
        <v>7.0710678118654753E-3</v>
      </c>
      <c r="I15" s="48"/>
      <c r="J15" s="11"/>
      <c r="K15" s="11"/>
      <c r="L15" s="9"/>
      <c r="M15" s="12"/>
      <c r="N15" s="12"/>
      <c r="O15" s="84" t="s">
        <v>52</v>
      </c>
      <c r="P15" s="85"/>
    </row>
    <row r="16" spans="1:16">
      <c r="B16" s="29">
        <v>0.96</v>
      </c>
      <c r="C16" s="14">
        <v>120</v>
      </c>
      <c r="D16" s="62">
        <f t="shared" ref="D16:D17" si="0">IF(B16*C16&gt;0,B16*C16,"")</f>
        <v>115.19999999999999</v>
      </c>
      <c r="E16" s="60">
        <f t="shared" ref="E16:E17" si="1">IF(B16*C16&gt;0,D16*SQRT(($B$15/B16)^2+($C$15/C16)^2),"")</f>
        <v>0.76837490849194179</v>
      </c>
      <c r="F16" s="34">
        <v>6.36</v>
      </c>
      <c r="G16" s="25">
        <v>6.33</v>
      </c>
      <c r="H16" s="21">
        <f>IF(B16*C16&gt;0,F16-G16,"")</f>
        <v>3.0000000000000249E-2</v>
      </c>
      <c r="I16" s="41">
        <f>IF(B16*C16&gt;0,H16*$D$9/$D$7/10^20,"")</f>
        <v>2.8432483474976626</v>
      </c>
      <c r="J16" s="59">
        <f>IF(B16*C16&gt;0,I16*($D$5/H16),"")</f>
        <v>0.94774944916587978</v>
      </c>
      <c r="K16" s="42">
        <f>IF(B16*C16&gt;0,J16/I16,"")</f>
        <v>0.33333333333333059</v>
      </c>
      <c r="L16" s="55">
        <f t="shared" ref="L16" si="2">IF(B16*C16&gt;0,0.1*D16/($D$8*I16),"")</f>
        <v>2.0258518764529891</v>
      </c>
      <c r="M16" s="27">
        <f>IF(B16*C16&gt;0,L16*SQRT((E16/D16)^2+(J16/I16)^2),"")</f>
        <v>0.67541913397145736</v>
      </c>
      <c r="N16" s="77">
        <f t="shared" ref="N16" si="3">IF(B16*C16&gt;0,M16/L16,"")</f>
        <v>0.333400058425807</v>
      </c>
      <c r="O16" s="79" t="s">
        <v>42</v>
      </c>
      <c r="P16" s="80">
        <f>AVERAGE(L16:L36)</f>
        <v>1.6544456991032861</v>
      </c>
    </row>
    <row r="17" spans="2:16">
      <c r="B17" s="30">
        <v>1.1399999999999999</v>
      </c>
      <c r="C17" s="17">
        <v>120</v>
      </c>
      <c r="D17" s="63">
        <f t="shared" si="0"/>
        <v>136.79999999999998</v>
      </c>
      <c r="E17" s="18">
        <f t="shared" si="1"/>
        <v>0.8275868534480233</v>
      </c>
      <c r="F17" s="35">
        <v>6.33</v>
      </c>
      <c r="G17" s="26">
        <v>6.28</v>
      </c>
      <c r="H17" s="22">
        <f>IF(B17*C17&gt;0,F17-G17,"")</f>
        <v>4.9999999999999822E-2</v>
      </c>
      <c r="I17" s="33">
        <f>IF(B17*C17&gt;0,H17*$D$9/$D$7/10^20,"")</f>
        <v>4.7387472458293818</v>
      </c>
      <c r="J17" s="18">
        <f>IF(B17*C17&gt;0,I17*($D$5/H17),"")</f>
        <v>0.94774944916587966</v>
      </c>
      <c r="K17" s="40">
        <f>IF(B17*C17&gt;0,J17/I17,"")</f>
        <v>0.2000000000000007</v>
      </c>
      <c r="L17" s="56">
        <f>IF(B17*C17&gt;0,0.1*D17/($D$8*I17),"")</f>
        <v>1.4434194619727716</v>
      </c>
      <c r="M17" s="19">
        <f>IF(B17*C17&gt;0,L17*SQRT((E17/D17)^2+(J17/I17)^2),"")</f>
        <v>0.28881592713984833</v>
      </c>
      <c r="N17" s="78">
        <f>IF(B17*C17&gt;0,M17/L17,"")</f>
        <v>0.20009147357976839</v>
      </c>
      <c r="O17" s="79" t="s">
        <v>43</v>
      </c>
      <c r="P17" s="80">
        <f>STDEV(L16:L36)</f>
        <v>0.26619435413185766</v>
      </c>
    </row>
    <row r="18" spans="2:16">
      <c r="B18" s="31">
        <v>1.17</v>
      </c>
      <c r="C18" s="15">
        <v>120</v>
      </c>
      <c r="D18" s="64">
        <f>IF(B18*C18&gt;0,B18*C18,"")</f>
        <v>140.39999999999998</v>
      </c>
      <c r="E18" s="59">
        <f>IF(B18*C18&gt;0,D18*SQRT(($B$15/B18)^2+($C$15/C18)^2),"")</f>
        <v>0.8379886634078052</v>
      </c>
      <c r="F18" s="36">
        <v>6.28</v>
      </c>
      <c r="G18" s="37">
        <v>6.23</v>
      </c>
      <c r="H18" s="23">
        <f>IF(B18*C18&gt;0,F18-G18,"")</f>
        <v>4.9999999999999822E-2</v>
      </c>
      <c r="I18" s="41">
        <f>IF(B18*C18&gt;0,H18*$D$9/$D$7/10^20,"")</f>
        <v>4.7387472458293818</v>
      </c>
      <c r="J18" s="59">
        <f>IF(B18*C18&gt;0,I18*($D$5/H18),"")</f>
        <v>0.94774944916587966</v>
      </c>
      <c r="K18" s="42">
        <f>IF(B18*C18&gt;0,J18/I18,"")</f>
        <v>0.2000000000000007</v>
      </c>
      <c r="L18" s="55">
        <f t="shared" ref="L18:L36" si="4">IF(B18*C18&gt;0,0.1*D18/($D$8*I18),"")</f>
        <v>1.4814041846562656</v>
      </c>
      <c r="M18" s="27">
        <f t="shared" ref="M18:M36" si="5">IF(B18*C18&gt;0,L18*SQRT((E18/D18)^2+(J18/I18)^2),"")</f>
        <v>0.29641274124042766</v>
      </c>
      <c r="N18" s="77">
        <f t="shared" ref="N18:N36" si="6">IF(B18*C18&gt;0,M18/L18,"")</f>
        <v>0.20008904005438943</v>
      </c>
      <c r="O18" s="79" t="s">
        <v>44</v>
      </c>
      <c r="P18" s="81">
        <f>COUNT(L16:L36)</f>
        <v>4</v>
      </c>
    </row>
    <row r="19" spans="2:16" ht="15.75" thickBot="1">
      <c r="B19" s="30">
        <v>0.79</v>
      </c>
      <c r="C19" s="17">
        <v>120</v>
      </c>
      <c r="D19" s="63">
        <f t="shared" ref="D19:D36" si="7">IF(B19*C19&gt;0,B19*C19,"")</f>
        <v>94.800000000000011</v>
      </c>
      <c r="E19" s="18">
        <f t="shared" ref="E19:E36" si="8">IF(B19*C19&gt;0,D19*SQRT(($B$15/B19)^2+($C$15/C19)^2),"")</f>
        <v>0.71834880107090049</v>
      </c>
      <c r="F19" s="35">
        <v>0.4</v>
      </c>
      <c r="G19" s="26">
        <v>0.37</v>
      </c>
      <c r="H19" s="22">
        <f t="shared" ref="H19:H36" si="9">IF(B19*C19&gt;0,F19-G19,"")</f>
        <v>3.0000000000000027E-2</v>
      </c>
      <c r="I19" s="33">
        <f t="shared" ref="I19:I36" si="10">IF(B19*C19&gt;0,H19*$D$9/$D$7/10^20,"")</f>
        <v>2.8432483474976413</v>
      </c>
      <c r="J19" s="18">
        <f t="shared" ref="J19:J36" si="11">IF(B19*C19&gt;0,I19*($D$5/H19),"")</f>
        <v>0.94774944916587955</v>
      </c>
      <c r="K19" s="40">
        <f t="shared" ref="K19:K36" si="12">IF(B19*C19&gt;0,J19/I19,"")</f>
        <v>0.33333333333333304</v>
      </c>
      <c r="L19" s="56">
        <f t="shared" si="4"/>
        <v>1.6671072733311185</v>
      </c>
      <c r="M19" s="19">
        <f t="shared" si="5"/>
        <v>0.55584599083252306</v>
      </c>
      <c r="N19" s="78">
        <f t="shared" si="6"/>
        <v>0.3334194504003713</v>
      </c>
      <c r="O19" s="82" t="s">
        <v>45</v>
      </c>
      <c r="P19" s="83">
        <f>P17/SQRT(P18)</f>
        <v>0.13309717706592883</v>
      </c>
    </row>
    <row r="20" spans="2:16">
      <c r="B20" s="31"/>
      <c r="C20" s="15"/>
      <c r="D20" s="64" t="str">
        <f t="shared" si="7"/>
        <v/>
      </c>
      <c r="E20" s="59" t="str">
        <f t="shared" si="8"/>
        <v/>
      </c>
      <c r="F20" s="36"/>
      <c r="G20" s="37"/>
      <c r="H20" s="23" t="str">
        <f t="shared" si="9"/>
        <v/>
      </c>
      <c r="I20" s="41" t="str">
        <f t="shared" si="10"/>
        <v/>
      </c>
      <c r="J20" s="59" t="str">
        <f t="shared" si="11"/>
        <v/>
      </c>
      <c r="K20" s="42" t="str">
        <f t="shared" si="12"/>
        <v/>
      </c>
      <c r="L20" s="55" t="str">
        <f t="shared" si="4"/>
        <v/>
      </c>
      <c r="M20" s="27" t="str">
        <f t="shared" si="5"/>
        <v/>
      </c>
      <c r="N20" s="42" t="str">
        <f t="shared" si="6"/>
        <v/>
      </c>
    </row>
    <row r="21" spans="2:16">
      <c r="B21" s="30"/>
      <c r="C21" s="17"/>
      <c r="D21" s="63" t="str">
        <f t="shared" si="7"/>
        <v/>
      </c>
      <c r="E21" s="18" t="str">
        <f t="shared" si="8"/>
        <v/>
      </c>
      <c r="F21" s="35"/>
      <c r="G21" s="26"/>
      <c r="H21" s="22" t="str">
        <f t="shared" si="9"/>
        <v/>
      </c>
      <c r="I21" s="33" t="str">
        <f t="shared" si="10"/>
        <v/>
      </c>
      <c r="J21" s="18" t="str">
        <f t="shared" si="11"/>
        <v/>
      </c>
      <c r="K21" s="40" t="str">
        <f t="shared" si="12"/>
        <v/>
      </c>
      <c r="L21" s="56" t="str">
        <f t="shared" si="4"/>
        <v/>
      </c>
      <c r="M21" s="19" t="str">
        <f t="shared" si="5"/>
        <v/>
      </c>
      <c r="N21" s="40" t="str">
        <f t="shared" si="6"/>
        <v/>
      </c>
    </row>
    <row r="22" spans="2:16">
      <c r="B22" s="31"/>
      <c r="C22" s="15"/>
      <c r="D22" s="64" t="str">
        <f t="shared" si="7"/>
        <v/>
      </c>
      <c r="E22" s="59" t="str">
        <f t="shared" si="8"/>
        <v/>
      </c>
      <c r="F22" s="36"/>
      <c r="G22" s="37"/>
      <c r="H22" s="23" t="str">
        <f t="shared" si="9"/>
        <v/>
      </c>
      <c r="I22" s="41" t="str">
        <f t="shared" si="10"/>
        <v/>
      </c>
      <c r="J22" s="59" t="str">
        <f t="shared" si="11"/>
        <v/>
      </c>
      <c r="K22" s="42" t="str">
        <f t="shared" si="12"/>
        <v/>
      </c>
      <c r="L22" s="55" t="str">
        <f t="shared" si="4"/>
        <v/>
      </c>
      <c r="M22" s="27" t="str">
        <f t="shared" si="5"/>
        <v/>
      </c>
      <c r="N22" s="42" t="str">
        <f t="shared" si="6"/>
        <v/>
      </c>
    </row>
    <row r="23" spans="2:16">
      <c r="B23" s="30"/>
      <c r="C23" s="17"/>
      <c r="D23" s="63" t="str">
        <f t="shared" si="7"/>
        <v/>
      </c>
      <c r="E23" s="18" t="str">
        <f t="shared" si="8"/>
        <v/>
      </c>
      <c r="F23" s="35"/>
      <c r="G23" s="26"/>
      <c r="H23" s="22" t="str">
        <f t="shared" si="9"/>
        <v/>
      </c>
      <c r="I23" s="33" t="str">
        <f t="shared" si="10"/>
        <v/>
      </c>
      <c r="J23" s="18" t="str">
        <f t="shared" si="11"/>
        <v/>
      </c>
      <c r="K23" s="40" t="str">
        <f t="shared" si="12"/>
        <v/>
      </c>
      <c r="L23" s="56" t="str">
        <f t="shared" si="4"/>
        <v/>
      </c>
      <c r="M23" s="19" t="str">
        <f t="shared" si="5"/>
        <v/>
      </c>
      <c r="N23" s="40" t="str">
        <f t="shared" si="6"/>
        <v/>
      </c>
    </row>
    <row r="24" spans="2:16">
      <c r="B24" s="31"/>
      <c r="C24" s="15"/>
      <c r="D24" s="64" t="str">
        <f t="shared" si="7"/>
        <v/>
      </c>
      <c r="E24" s="59" t="str">
        <f t="shared" si="8"/>
        <v/>
      </c>
      <c r="F24" s="36"/>
      <c r="G24" s="37"/>
      <c r="H24" s="23" t="str">
        <f t="shared" si="9"/>
        <v/>
      </c>
      <c r="I24" s="41" t="str">
        <f t="shared" si="10"/>
        <v/>
      </c>
      <c r="J24" s="59" t="str">
        <f t="shared" si="11"/>
        <v/>
      </c>
      <c r="K24" s="42" t="str">
        <f t="shared" si="12"/>
        <v/>
      </c>
      <c r="L24" s="55" t="str">
        <f t="shared" si="4"/>
        <v/>
      </c>
      <c r="M24" s="27" t="str">
        <f t="shared" si="5"/>
        <v/>
      </c>
      <c r="N24" s="42" t="str">
        <f t="shared" si="6"/>
        <v/>
      </c>
    </row>
    <row r="25" spans="2:16">
      <c r="B25" s="30"/>
      <c r="C25" s="17"/>
      <c r="D25" s="63" t="str">
        <f t="shared" si="7"/>
        <v/>
      </c>
      <c r="E25" s="18" t="str">
        <f t="shared" si="8"/>
        <v/>
      </c>
      <c r="F25" s="35"/>
      <c r="G25" s="26"/>
      <c r="H25" s="22" t="str">
        <f t="shared" si="9"/>
        <v/>
      </c>
      <c r="I25" s="33" t="str">
        <f t="shared" si="10"/>
        <v/>
      </c>
      <c r="J25" s="18" t="str">
        <f t="shared" si="11"/>
        <v/>
      </c>
      <c r="K25" s="40" t="str">
        <f t="shared" si="12"/>
        <v/>
      </c>
      <c r="L25" s="56" t="str">
        <f t="shared" si="4"/>
        <v/>
      </c>
      <c r="M25" s="19" t="str">
        <f t="shared" si="5"/>
        <v/>
      </c>
      <c r="N25" s="40" t="str">
        <f t="shared" si="6"/>
        <v/>
      </c>
    </row>
    <row r="26" spans="2:16">
      <c r="B26" s="31"/>
      <c r="C26" s="15"/>
      <c r="D26" s="64" t="str">
        <f t="shared" si="7"/>
        <v/>
      </c>
      <c r="E26" s="59" t="str">
        <f t="shared" si="8"/>
        <v/>
      </c>
      <c r="F26" s="36"/>
      <c r="G26" s="37"/>
      <c r="H26" s="23" t="str">
        <f t="shared" si="9"/>
        <v/>
      </c>
      <c r="I26" s="41" t="str">
        <f t="shared" si="10"/>
        <v/>
      </c>
      <c r="J26" s="59" t="str">
        <f t="shared" si="11"/>
        <v/>
      </c>
      <c r="K26" s="42" t="str">
        <f t="shared" si="12"/>
        <v/>
      </c>
      <c r="L26" s="55" t="str">
        <f t="shared" si="4"/>
        <v/>
      </c>
      <c r="M26" s="27" t="str">
        <f t="shared" si="5"/>
        <v/>
      </c>
      <c r="N26" s="42" t="str">
        <f t="shared" si="6"/>
        <v/>
      </c>
    </row>
    <row r="27" spans="2:16">
      <c r="B27" s="30"/>
      <c r="C27" s="17"/>
      <c r="D27" s="63" t="str">
        <f t="shared" si="7"/>
        <v/>
      </c>
      <c r="E27" s="18" t="str">
        <f t="shared" si="8"/>
        <v/>
      </c>
      <c r="F27" s="35"/>
      <c r="G27" s="26"/>
      <c r="H27" s="22" t="str">
        <f t="shared" si="9"/>
        <v/>
      </c>
      <c r="I27" s="33" t="str">
        <f t="shared" si="10"/>
        <v/>
      </c>
      <c r="J27" s="18" t="str">
        <f t="shared" si="11"/>
        <v/>
      </c>
      <c r="K27" s="40" t="str">
        <f t="shared" si="12"/>
        <v/>
      </c>
      <c r="L27" s="56" t="str">
        <f t="shared" si="4"/>
        <v/>
      </c>
      <c r="M27" s="19" t="str">
        <f t="shared" si="5"/>
        <v/>
      </c>
      <c r="N27" s="40" t="str">
        <f t="shared" si="6"/>
        <v/>
      </c>
    </row>
    <row r="28" spans="2:16">
      <c r="B28" s="31"/>
      <c r="C28" s="15"/>
      <c r="D28" s="64" t="str">
        <f t="shared" si="7"/>
        <v/>
      </c>
      <c r="E28" s="59" t="str">
        <f t="shared" si="8"/>
        <v/>
      </c>
      <c r="F28" s="36"/>
      <c r="G28" s="37"/>
      <c r="H28" s="23" t="str">
        <f t="shared" si="9"/>
        <v/>
      </c>
      <c r="I28" s="41" t="str">
        <f t="shared" si="10"/>
        <v/>
      </c>
      <c r="J28" s="59" t="str">
        <f t="shared" si="11"/>
        <v/>
      </c>
      <c r="K28" s="42" t="str">
        <f t="shared" si="12"/>
        <v/>
      </c>
      <c r="L28" s="55" t="str">
        <f t="shared" si="4"/>
        <v/>
      </c>
      <c r="M28" s="27" t="str">
        <f t="shared" si="5"/>
        <v/>
      </c>
      <c r="N28" s="42" t="str">
        <f t="shared" si="6"/>
        <v/>
      </c>
    </row>
    <row r="29" spans="2:16">
      <c r="B29" s="30"/>
      <c r="C29" s="17"/>
      <c r="D29" s="63" t="str">
        <f t="shared" si="7"/>
        <v/>
      </c>
      <c r="E29" s="18" t="str">
        <f t="shared" si="8"/>
        <v/>
      </c>
      <c r="F29" s="35"/>
      <c r="G29" s="26"/>
      <c r="H29" s="22" t="str">
        <f t="shared" si="9"/>
        <v/>
      </c>
      <c r="I29" s="33" t="str">
        <f t="shared" si="10"/>
        <v/>
      </c>
      <c r="J29" s="18" t="str">
        <f t="shared" si="11"/>
        <v/>
      </c>
      <c r="K29" s="40" t="str">
        <f t="shared" si="12"/>
        <v/>
      </c>
      <c r="L29" s="56" t="str">
        <f t="shared" si="4"/>
        <v/>
      </c>
      <c r="M29" s="19" t="str">
        <f t="shared" si="5"/>
        <v/>
      </c>
      <c r="N29" s="40" t="str">
        <f t="shared" si="6"/>
        <v/>
      </c>
    </row>
    <row r="30" spans="2:16">
      <c r="B30" s="31"/>
      <c r="C30" s="15"/>
      <c r="D30" s="64" t="str">
        <f t="shared" si="7"/>
        <v/>
      </c>
      <c r="E30" s="59" t="str">
        <f t="shared" si="8"/>
        <v/>
      </c>
      <c r="F30" s="36"/>
      <c r="G30" s="37"/>
      <c r="H30" s="23" t="str">
        <f t="shared" si="9"/>
        <v/>
      </c>
      <c r="I30" s="41" t="str">
        <f t="shared" si="10"/>
        <v/>
      </c>
      <c r="J30" s="59" t="str">
        <f t="shared" si="11"/>
        <v/>
      </c>
      <c r="K30" s="42" t="str">
        <f t="shared" si="12"/>
        <v/>
      </c>
      <c r="L30" s="55" t="str">
        <f t="shared" si="4"/>
        <v/>
      </c>
      <c r="M30" s="27" t="str">
        <f t="shared" si="5"/>
        <v/>
      </c>
      <c r="N30" s="42" t="str">
        <f t="shared" si="6"/>
        <v/>
      </c>
    </row>
    <row r="31" spans="2:16">
      <c r="B31" s="30"/>
      <c r="C31" s="17"/>
      <c r="D31" s="63" t="str">
        <f t="shared" si="7"/>
        <v/>
      </c>
      <c r="E31" s="18" t="str">
        <f t="shared" si="8"/>
        <v/>
      </c>
      <c r="F31" s="35"/>
      <c r="G31" s="26"/>
      <c r="H31" s="22" t="str">
        <f t="shared" si="9"/>
        <v/>
      </c>
      <c r="I31" s="33" t="str">
        <f t="shared" si="10"/>
        <v/>
      </c>
      <c r="J31" s="18" t="str">
        <f t="shared" si="11"/>
        <v/>
      </c>
      <c r="K31" s="40" t="str">
        <f t="shared" si="12"/>
        <v/>
      </c>
      <c r="L31" s="56" t="str">
        <f t="shared" si="4"/>
        <v/>
      </c>
      <c r="M31" s="19" t="str">
        <f t="shared" si="5"/>
        <v/>
      </c>
      <c r="N31" s="40" t="str">
        <f t="shared" si="6"/>
        <v/>
      </c>
    </row>
    <row r="32" spans="2:16">
      <c r="B32" s="31"/>
      <c r="C32" s="15"/>
      <c r="D32" s="64" t="str">
        <f t="shared" si="7"/>
        <v/>
      </c>
      <c r="E32" s="59" t="str">
        <f t="shared" si="8"/>
        <v/>
      </c>
      <c r="F32" s="36"/>
      <c r="G32" s="37"/>
      <c r="H32" s="23" t="str">
        <f t="shared" si="9"/>
        <v/>
      </c>
      <c r="I32" s="41" t="str">
        <f t="shared" si="10"/>
        <v/>
      </c>
      <c r="J32" s="59" t="str">
        <f t="shared" si="11"/>
        <v/>
      </c>
      <c r="K32" s="42" t="str">
        <f t="shared" si="12"/>
        <v/>
      </c>
      <c r="L32" s="55" t="str">
        <f t="shared" si="4"/>
        <v/>
      </c>
      <c r="M32" s="27" t="str">
        <f t="shared" si="5"/>
        <v/>
      </c>
      <c r="N32" s="42" t="str">
        <f t="shared" si="6"/>
        <v/>
      </c>
    </row>
    <row r="33" spans="2:14">
      <c r="B33" s="30"/>
      <c r="C33" s="17"/>
      <c r="D33" s="63" t="str">
        <f t="shared" si="7"/>
        <v/>
      </c>
      <c r="E33" s="18" t="str">
        <f t="shared" si="8"/>
        <v/>
      </c>
      <c r="F33" s="35"/>
      <c r="G33" s="26"/>
      <c r="H33" s="22" t="str">
        <f t="shared" si="9"/>
        <v/>
      </c>
      <c r="I33" s="33" t="str">
        <f t="shared" si="10"/>
        <v/>
      </c>
      <c r="J33" s="18" t="str">
        <f t="shared" si="11"/>
        <v/>
      </c>
      <c r="K33" s="40" t="str">
        <f t="shared" si="12"/>
        <v/>
      </c>
      <c r="L33" s="56" t="str">
        <f t="shared" si="4"/>
        <v/>
      </c>
      <c r="M33" s="19" t="str">
        <f t="shared" si="5"/>
        <v/>
      </c>
      <c r="N33" s="40" t="str">
        <f t="shared" si="6"/>
        <v/>
      </c>
    </row>
    <row r="34" spans="2:14">
      <c r="B34" s="31"/>
      <c r="C34" s="15"/>
      <c r="D34" s="64" t="str">
        <f t="shared" si="7"/>
        <v/>
      </c>
      <c r="E34" s="59" t="str">
        <f t="shared" si="8"/>
        <v/>
      </c>
      <c r="F34" s="36"/>
      <c r="G34" s="37"/>
      <c r="H34" s="23" t="str">
        <f t="shared" si="9"/>
        <v/>
      </c>
      <c r="I34" s="41" t="str">
        <f t="shared" si="10"/>
        <v/>
      </c>
      <c r="J34" s="59" t="str">
        <f t="shared" si="11"/>
        <v/>
      </c>
      <c r="K34" s="42" t="str">
        <f t="shared" si="12"/>
        <v/>
      </c>
      <c r="L34" s="55" t="str">
        <f t="shared" si="4"/>
        <v/>
      </c>
      <c r="M34" s="27" t="str">
        <f t="shared" si="5"/>
        <v/>
      </c>
      <c r="N34" s="42" t="str">
        <f t="shared" si="6"/>
        <v/>
      </c>
    </row>
    <row r="35" spans="2:14">
      <c r="B35" s="30"/>
      <c r="C35" s="17"/>
      <c r="D35" s="63" t="str">
        <f t="shared" si="7"/>
        <v/>
      </c>
      <c r="E35" s="18" t="str">
        <f t="shared" si="8"/>
        <v/>
      </c>
      <c r="F35" s="35"/>
      <c r="G35" s="26"/>
      <c r="H35" s="22" t="str">
        <f t="shared" si="9"/>
        <v/>
      </c>
      <c r="I35" s="33" t="str">
        <f t="shared" si="10"/>
        <v/>
      </c>
      <c r="J35" s="18" t="str">
        <f t="shared" si="11"/>
        <v/>
      </c>
      <c r="K35" s="40" t="str">
        <f t="shared" si="12"/>
        <v/>
      </c>
      <c r="L35" s="56" t="str">
        <f t="shared" si="4"/>
        <v/>
      </c>
      <c r="M35" s="19" t="str">
        <f t="shared" si="5"/>
        <v/>
      </c>
      <c r="N35" s="40" t="str">
        <f t="shared" si="6"/>
        <v/>
      </c>
    </row>
    <row r="36" spans="2:14">
      <c r="B36" s="32"/>
      <c r="C36" s="16"/>
      <c r="D36" s="65" t="str">
        <f t="shared" si="7"/>
        <v/>
      </c>
      <c r="E36" s="61" t="str">
        <f t="shared" si="8"/>
        <v/>
      </c>
      <c r="F36" s="38"/>
      <c r="G36" s="39"/>
      <c r="H36" s="24" t="str">
        <f t="shared" si="9"/>
        <v/>
      </c>
      <c r="I36" s="54" t="str">
        <f t="shared" si="10"/>
        <v/>
      </c>
      <c r="J36" s="61" t="str">
        <f t="shared" si="11"/>
        <v/>
      </c>
      <c r="K36" s="66" t="str">
        <f t="shared" si="12"/>
        <v/>
      </c>
      <c r="L36" s="57" t="str">
        <f t="shared" si="4"/>
        <v/>
      </c>
      <c r="M36" s="28" t="str">
        <f t="shared" si="5"/>
        <v/>
      </c>
      <c r="N36" s="67" t="str">
        <f t="shared" si="6"/>
        <v/>
      </c>
    </row>
  </sheetData>
  <mergeCells count="15">
    <mergeCell ref="O15:P15"/>
    <mergeCell ref="A9:C9"/>
    <mergeCell ref="A10:C10"/>
    <mergeCell ref="H3:K3"/>
    <mergeCell ref="H4:I4"/>
    <mergeCell ref="H5:I5"/>
    <mergeCell ref="H7:I7"/>
    <mergeCell ref="H8:K8"/>
    <mergeCell ref="H9:K9"/>
    <mergeCell ref="A3:E3"/>
    <mergeCell ref="A4:C4"/>
    <mergeCell ref="A5:C5"/>
    <mergeCell ref="A6:C6"/>
    <mergeCell ref="A7:B7"/>
    <mergeCell ref="A8:B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stima di e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 Arvati G.P. Brunetto</dc:creator>
  <cp:lastModifiedBy>S. Arvati G.P. Brunetto</cp:lastModifiedBy>
  <dcterms:created xsi:type="dcterms:W3CDTF">2014-03-19T13:36:12Z</dcterms:created>
  <dcterms:modified xsi:type="dcterms:W3CDTF">2014-03-23T08:52:14Z</dcterms:modified>
</cp:coreProperties>
</file>