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A56" i="1" l="1"/>
  <c r="I17" i="1"/>
  <c r="I13" i="1"/>
  <c r="I9" i="1"/>
  <c r="I42" i="1"/>
  <c r="I38" i="1"/>
  <c r="I34" i="1"/>
  <c r="A40" i="1"/>
  <c r="A41" i="1"/>
  <c r="A36" i="1"/>
  <c r="A37" i="1"/>
  <c r="A32" i="1"/>
  <c r="A33" i="1"/>
  <c r="A39" i="1"/>
  <c r="A35" i="1"/>
  <c r="A31" i="1"/>
  <c r="A15" i="1"/>
  <c r="A16" i="1"/>
  <c r="A14" i="1"/>
  <c r="A11" i="1"/>
  <c r="A12" i="1"/>
  <c r="A10" i="1"/>
  <c r="A7" i="1"/>
  <c r="A8" i="1"/>
  <c r="A6" i="1"/>
  <c r="A65" i="1" l="1"/>
  <c r="A66" i="1"/>
  <c r="A64" i="1"/>
  <c r="A61" i="1"/>
  <c r="A62" i="1"/>
  <c r="A60" i="1"/>
  <c r="A57" i="1"/>
  <c r="A58" i="1"/>
  <c r="A50" i="1"/>
  <c r="B50" i="1" s="1"/>
  <c r="A49" i="1"/>
  <c r="B49" i="1" s="1"/>
  <c r="E34" i="1"/>
  <c r="A75" i="1"/>
  <c r="B75" i="1" s="1"/>
  <c r="A74" i="1"/>
  <c r="B74" i="1" s="1"/>
  <c r="A73" i="1"/>
  <c r="B73" i="1" s="1"/>
  <c r="A25" i="1"/>
  <c r="B25" i="1" s="1"/>
  <c r="A24" i="1"/>
  <c r="B24" i="1" s="1"/>
  <c r="A23" i="1"/>
  <c r="A48" i="1" l="1"/>
  <c r="B48" i="1" s="1"/>
  <c r="C48" i="1"/>
  <c r="E48" i="1" s="1"/>
  <c r="D48" i="1" l="1"/>
  <c r="F48" i="1" s="1"/>
  <c r="E67" i="1" l="1"/>
  <c r="E63" i="1"/>
  <c r="E59" i="1"/>
  <c r="E42" i="1"/>
  <c r="E38" i="1"/>
  <c r="C75" i="1" l="1"/>
  <c r="E75" i="1" s="1"/>
  <c r="G75" i="1" s="1"/>
  <c r="C74" i="1"/>
  <c r="E74" i="1" s="1"/>
  <c r="G74" i="1" s="1"/>
  <c r="C73" i="1"/>
  <c r="E73" i="1" s="1"/>
  <c r="G73" i="1" s="1"/>
  <c r="C50" i="1"/>
  <c r="E50" i="1" s="1"/>
  <c r="C49" i="1"/>
  <c r="E49" i="1" s="1"/>
  <c r="G59" i="1"/>
  <c r="G63" i="1"/>
  <c r="G67" i="1"/>
  <c r="G34" i="1"/>
  <c r="G38" i="1"/>
  <c r="G42" i="1"/>
  <c r="G17" i="1"/>
  <c r="G13" i="1"/>
  <c r="G9" i="1"/>
  <c r="H9" i="1" l="1"/>
  <c r="H17" i="1"/>
  <c r="H38" i="1"/>
  <c r="I67" i="1"/>
  <c r="H67" i="1"/>
  <c r="I59" i="1"/>
  <c r="H59" i="1"/>
  <c r="H13" i="1"/>
  <c r="H42" i="1"/>
  <c r="H34" i="1"/>
  <c r="I63" i="1"/>
  <c r="H63" i="1"/>
  <c r="D75" i="1"/>
  <c r="F75" i="1" s="1"/>
  <c r="H75" i="1" s="1"/>
  <c r="D74" i="1"/>
  <c r="F74" i="1" s="1"/>
  <c r="H74" i="1" s="1"/>
  <c r="D73" i="1"/>
  <c r="F73" i="1" s="1"/>
  <c r="H73" i="1" s="1"/>
  <c r="D50" i="1"/>
  <c r="F50" i="1" s="1"/>
  <c r="H50" i="1" s="1"/>
  <c r="D49" i="1"/>
  <c r="F49" i="1" s="1"/>
  <c r="H49" i="1" s="1"/>
  <c r="G50" i="1"/>
  <c r="G48" i="1"/>
  <c r="G49" i="1"/>
  <c r="H48" i="1"/>
  <c r="B23" i="1"/>
  <c r="E17" i="1"/>
  <c r="E13" i="1"/>
  <c r="E9" i="1"/>
  <c r="C25" i="1" l="1"/>
  <c r="E25" i="1" s="1"/>
  <c r="C24" i="1"/>
  <c r="E24" i="1" s="1"/>
  <c r="G24" i="1" s="1"/>
  <c r="C23" i="1"/>
  <c r="E23" i="1" s="1"/>
  <c r="G23" i="1" s="1"/>
  <c r="G25" i="1" l="1"/>
  <c r="D25" i="1"/>
  <c r="F25" i="1" s="1"/>
  <c r="H25" i="1" s="1"/>
  <c r="D24" i="1"/>
  <c r="F24" i="1" s="1"/>
  <c r="H24" i="1" s="1"/>
  <c r="D23" i="1"/>
  <c r="F23" i="1" s="1"/>
  <c r="H23" i="1" s="1"/>
</calcChain>
</file>

<file path=xl/sharedStrings.xml><?xml version="1.0" encoding="utf-8"?>
<sst xmlns="http://schemas.openxmlformats.org/spreadsheetml/2006/main" count="65" uniqueCount="25">
  <si>
    <t>VERIFICA PRINCIPIO DI CONSERVAZIONE DELL'ENERGIA MECCANICA</t>
  </si>
  <si>
    <t>ΔS (m)</t>
  </si>
  <si>
    <t>ΔS (m) Teorico</t>
  </si>
  <si>
    <t>U(J)</t>
  </si>
  <si>
    <t>K(J)</t>
  </si>
  <si>
    <t>g (m/s2)</t>
  </si>
  <si>
    <t>U-K (J)</t>
  </si>
  <si>
    <t>ε(K) (J)</t>
  </si>
  <si>
    <t>m (kg)</t>
  </si>
  <si>
    <t>ε(U-K) (J)</t>
  </si>
  <si>
    <r>
      <rPr>
        <b/>
        <sz val="11"/>
        <color theme="1"/>
        <rFont val="Calibri"/>
        <family val="2"/>
        <scheme val="minor"/>
      </rPr>
      <t>Materiale guida</t>
    </r>
    <r>
      <rPr>
        <sz val="11"/>
        <color theme="1"/>
        <rFont val="Calibri"/>
        <family val="2"/>
        <scheme val="minor"/>
      </rPr>
      <t xml:space="preserve">: alluminio; </t>
    </r>
    <r>
      <rPr>
        <b/>
        <sz val="11"/>
        <color theme="1"/>
        <rFont val="Calibri"/>
        <family val="2"/>
        <scheme val="minor"/>
      </rPr>
      <t>dimensioni guida</t>
    </r>
    <r>
      <rPr>
        <sz val="11"/>
        <color theme="1"/>
        <rFont val="Calibri"/>
        <family val="2"/>
        <scheme val="minor"/>
      </rPr>
      <t>: 68,2 cm, 3,0cm, 0,15cm</t>
    </r>
  </si>
  <si>
    <r>
      <rPr>
        <b/>
        <sz val="11"/>
        <color theme="1"/>
        <rFont val="Calibri"/>
        <family val="2"/>
        <scheme val="minor"/>
      </rPr>
      <t>Materiale guida</t>
    </r>
    <r>
      <rPr>
        <sz val="11"/>
        <color theme="1"/>
        <rFont val="Calibri"/>
        <family val="2"/>
        <scheme val="minor"/>
      </rPr>
      <t xml:space="preserve">: rame; </t>
    </r>
    <r>
      <rPr>
        <b/>
        <sz val="11"/>
        <color theme="1"/>
        <rFont val="Calibri"/>
        <family val="2"/>
        <scheme val="minor"/>
      </rPr>
      <t>dimensioni guida</t>
    </r>
    <r>
      <rPr>
        <sz val="11"/>
        <color theme="1"/>
        <rFont val="Calibri"/>
        <family val="2"/>
        <scheme val="minor"/>
      </rPr>
      <t>:  75,9cm, 10,5cm, 0,05cm</t>
    </r>
  </si>
  <si>
    <r>
      <rPr>
        <b/>
        <sz val="11"/>
        <color theme="1"/>
        <rFont val="Calibri"/>
        <family val="2"/>
        <scheme val="minor"/>
      </rPr>
      <t>Materiale guida</t>
    </r>
    <r>
      <rPr>
        <sz val="11"/>
        <color theme="1"/>
        <rFont val="Calibri"/>
        <family val="2"/>
        <scheme val="minor"/>
      </rPr>
      <t xml:space="preserve">: PVC; </t>
    </r>
    <r>
      <rPr>
        <b/>
        <sz val="11"/>
        <color theme="1"/>
        <rFont val="Calibri"/>
        <family val="2"/>
        <scheme val="minor"/>
      </rPr>
      <t>dimensioni guida</t>
    </r>
    <r>
      <rPr>
        <sz val="11"/>
        <color theme="1"/>
        <rFont val="Calibri"/>
        <family val="2"/>
        <scheme val="minor"/>
      </rPr>
      <t>: 60 cm, 2,1 cm, 0,05cm</t>
    </r>
  </si>
  <si>
    <r>
      <t>h</t>
    </r>
    <r>
      <rPr>
        <b/>
        <sz val="8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(m)</t>
    </r>
  </si>
  <si>
    <r>
      <t>ε(</t>
    </r>
    <r>
      <rPr>
        <b/>
        <sz val="8"/>
        <color theme="1"/>
        <rFont val="Calibri"/>
        <family val="2"/>
      </rPr>
      <t>h1</t>
    </r>
    <r>
      <rPr>
        <b/>
        <sz val="11"/>
        <color theme="1"/>
        <rFont val="Calibri"/>
        <family val="2"/>
      </rPr>
      <t>) (m)</t>
    </r>
  </si>
  <si>
    <r>
      <t>h</t>
    </r>
    <r>
      <rPr>
        <b/>
        <sz val="8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(m)</t>
    </r>
  </si>
  <si>
    <r>
      <t>ε(</t>
    </r>
    <r>
      <rPr>
        <b/>
        <sz val="8"/>
        <color theme="1"/>
        <rFont val="Calibri"/>
        <family val="2"/>
      </rPr>
      <t>h2</t>
    </r>
    <r>
      <rPr>
        <b/>
        <sz val="11"/>
        <color theme="1"/>
        <rFont val="Calibri"/>
        <family val="2"/>
      </rPr>
      <t>) (m)</t>
    </r>
  </si>
  <si>
    <r>
      <t>ε(</t>
    </r>
    <r>
      <rPr>
        <b/>
        <sz val="8"/>
        <color theme="1"/>
        <rFont val="Calibri"/>
        <family val="2"/>
      </rPr>
      <t>ΔS</t>
    </r>
    <r>
      <rPr>
        <b/>
        <sz val="11"/>
        <color theme="1"/>
        <rFont val="Calibri"/>
        <family val="2"/>
      </rPr>
      <t>) (m)</t>
    </r>
  </si>
  <si>
    <r>
      <t>ε(</t>
    </r>
    <r>
      <rPr>
        <b/>
        <sz val="9"/>
        <color theme="1"/>
        <rFont val="Calibri"/>
        <family val="2"/>
      </rPr>
      <t>m</t>
    </r>
    <r>
      <rPr>
        <b/>
        <sz val="11"/>
        <color theme="1"/>
        <rFont val="Calibri"/>
        <family val="2"/>
      </rPr>
      <t>) (kg)</t>
    </r>
  </si>
  <si>
    <r>
      <t>ε(</t>
    </r>
    <r>
      <rPr>
        <b/>
        <sz val="9"/>
        <color theme="1"/>
        <rFont val="Calibri"/>
        <family val="2"/>
      </rPr>
      <t>U</t>
    </r>
    <r>
      <rPr>
        <b/>
        <sz val="11"/>
        <color theme="1"/>
        <rFont val="Calibri"/>
        <family val="2"/>
      </rPr>
      <t>) (J)</t>
    </r>
  </si>
  <si>
    <r>
      <t>V</t>
    </r>
    <r>
      <rPr>
        <b/>
        <sz val="8"/>
        <color theme="1"/>
        <rFont val="Calibri"/>
        <family val="2"/>
        <scheme val="minor"/>
      </rPr>
      <t>CM</t>
    </r>
    <r>
      <rPr>
        <b/>
        <sz val="11"/>
        <color theme="1"/>
        <rFont val="Calibri"/>
        <family val="2"/>
        <scheme val="minor"/>
      </rPr>
      <t xml:space="preserve"> (m/s)</t>
    </r>
  </si>
  <si>
    <r>
      <t>ε(</t>
    </r>
    <r>
      <rPr>
        <b/>
        <sz val="9"/>
        <color theme="1"/>
        <rFont val="Calibri"/>
        <family val="2"/>
      </rPr>
      <t>V</t>
    </r>
    <r>
      <rPr>
        <b/>
        <sz val="8"/>
        <color theme="1"/>
        <rFont val="Calibri"/>
        <family val="2"/>
      </rPr>
      <t>CM</t>
    </r>
    <r>
      <rPr>
        <b/>
        <sz val="11"/>
        <color theme="1"/>
        <rFont val="Calibri"/>
        <family val="2"/>
      </rPr>
      <t>) (m/s)</t>
    </r>
  </si>
  <si>
    <r>
      <rPr>
        <b/>
        <sz val="11"/>
        <color theme="1"/>
        <rFont val="Calibri"/>
        <family val="2"/>
        <scheme val="minor"/>
      </rPr>
      <t>Sferetta di gomma</t>
    </r>
    <r>
      <rPr>
        <sz val="11"/>
        <color theme="1"/>
        <rFont val="Calibri"/>
        <family val="2"/>
        <scheme val="minor"/>
      </rPr>
      <t>: massa=  (27±1)g, diametro= (2,13</t>
    </r>
    <r>
      <rPr>
        <sz val="11"/>
        <color theme="1"/>
        <rFont val="Calibri"/>
        <family val="2"/>
      </rPr>
      <t>±0,05)</t>
    </r>
    <r>
      <rPr>
        <sz val="11"/>
        <color theme="1"/>
        <rFont val="Calibri"/>
        <family val="2"/>
        <scheme val="minor"/>
      </rPr>
      <t>cm</t>
    </r>
  </si>
  <si>
    <r>
      <rPr>
        <b/>
        <sz val="11"/>
        <color theme="1"/>
        <rFont val="Calibri"/>
        <family val="2"/>
        <scheme val="minor"/>
      </rPr>
      <t>Sferetta di acciaio</t>
    </r>
    <r>
      <rPr>
        <sz val="11"/>
        <color theme="1"/>
        <rFont val="Calibri"/>
        <family val="2"/>
        <scheme val="minor"/>
      </rPr>
      <t>: massa=  (9±1)g, diametro=(1,27±0,05)cm</t>
    </r>
  </si>
  <si>
    <t>Differenza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</si>
</sst>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166" fontId="1" fillId="0" borderId="7" xfId="0" applyNumberFormat="1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0" fillId="0" borderId="0" xfId="0" applyFont="1" applyAlignment="1"/>
    <xf numFmtId="0" fontId="0" fillId="0" borderId="8" xfId="0" applyBorder="1" applyAlignment="1"/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topLeftCell="A55" workbookViewId="0">
      <selection activeCell="M17" sqref="M17"/>
    </sheetView>
  </sheetViews>
  <sheetFormatPr defaultRowHeight="15" x14ac:dyDescent="0.25"/>
  <cols>
    <col min="4" max="4" width="12.5703125" bestFit="1" customWidth="1"/>
    <col min="5" max="5" width="13.28515625" customWidth="1"/>
    <col min="7" max="7" width="13.85546875" bestFit="1" customWidth="1"/>
    <col min="8" max="8" width="8.5703125" bestFit="1" customWidth="1"/>
    <col min="9" max="9" width="12.28515625" customWidth="1"/>
    <col min="10" max="10" width="8.28515625" customWidth="1"/>
  </cols>
  <sheetData>
    <row r="1" spans="1:10" x14ac:dyDescent="0.25">
      <c r="A1" s="38" t="s">
        <v>0</v>
      </c>
      <c r="B1" s="38"/>
      <c r="C1" s="38"/>
      <c r="D1" s="38"/>
      <c r="E1" s="38"/>
      <c r="F1" s="38"/>
      <c r="G1" s="38"/>
      <c r="J1" s="41" t="s">
        <v>5</v>
      </c>
    </row>
    <row r="2" spans="1:10" x14ac:dyDescent="0.25">
      <c r="A2" s="36"/>
      <c r="B2" s="36"/>
      <c r="C2" s="36"/>
      <c r="D2" s="36"/>
      <c r="E2" s="36"/>
      <c r="F2" s="36"/>
      <c r="G2" s="36"/>
      <c r="J2" s="42"/>
    </row>
    <row r="3" spans="1:10" ht="15.75" thickBot="1" x14ac:dyDescent="0.3">
      <c r="A3" s="39" t="s">
        <v>11</v>
      </c>
      <c r="B3" s="39"/>
      <c r="C3" s="39"/>
      <c r="D3" s="39"/>
      <c r="E3" s="39"/>
      <c r="F3" s="39"/>
      <c r="G3" s="39"/>
      <c r="J3" s="9">
        <v>9.8000000000000007</v>
      </c>
    </row>
    <row r="4" spans="1:10" x14ac:dyDescent="0.25">
      <c r="A4" s="40" t="s">
        <v>22</v>
      </c>
      <c r="B4" s="40"/>
      <c r="C4" s="40"/>
      <c r="D4" s="40"/>
      <c r="E4" s="40"/>
      <c r="F4" s="40"/>
      <c r="H4" s="4"/>
      <c r="I4" s="5"/>
      <c r="J4" s="5"/>
    </row>
    <row r="5" spans="1:10" x14ac:dyDescent="0.25">
      <c r="A5" s="8" t="s">
        <v>13</v>
      </c>
      <c r="B5" s="11" t="s">
        <v>14</v>
      </c>
      <c r="C5" s="8" t="s">
        <v>15</v>
      </c>
      <c r="D5" s="11" t="s">
        <v>16</v>
      </c>
      <c r="E5" s="11" t="s">
        <v>1</v>
      </c>
      <c r="F5" s="11" t="s">
        <v>17</v>
      </c>
      <c r="G5" s="11" t="s">
        <v>2</v>
      </c>
      <c r="H5" s="28" t="s">
        <v>17</v>
      </c>
      <c r="I5" s="12" t="s">
        <v>24</v>
      </c>
    </row>
    <row r="6" spans="1:10" x14ac:dyDescent="0.25">
      <c r="A6" s="6">
        <f>0.916-C6</f>
        <v>0.14600000000000002</v>
      </c>
      <c r="B6" s="1">
        <v>2E-3</v>
      </c>
      <c r="C6" s="6">
        <v>0.77</v>
      </c>
      <c r="D6" s="1">
        <v>2E-3</v>
      </c>
      <c r="E6" s="6">
        <v>0.55600000000000005</v>
      </c>
      <c r="F6" s="6">
        <v>5.0000000000000001E-3</v>
      </c>
      <c r="G6" s="13"/>
      <c r="H6" s="17"/>
      <c r="I6" s="32"/>
    </row>
    <row r="7" spans="1:10" x14ac:dyDescent="0.25">
      <c r="A7" s="6">
        <f t="shared" ref="A7:A8" si="0">0.916-C7</f>
        <v>0.14600000000000002</v>
      </c>
      <c r="B7" s="1">
        <v>2E-3</v>
      </c>
      <c r="C7" s="6">
        <v>0.77</v>
      </c>
      <c r="D7" s="1">
        <v>2E-3</v>
      </c>
      <c r="E7" s="6">
        <v>0.55700000000000005</v>
      </c>
      <c r="F7" s="6">
        <v>5.0000000000000001E-3</v>
      </c>
      <c r="G7" s="14"/>
      <c r="H7" s="17"/>
      <c r="I7" s="32"/>
    </row>
    <row r="8" spans="1:10" ht="15.75" thickBot="1" x14ac:dyDescent="0.3">
      <c r="A8" s="6">
        <f t="shared" si="0"/>
        <v>0.14600000000000002</v>
      </c>
      <c r="B8" s="1">
        <v>2E-3</v>
      </c>
      <c r="C8" s="6">
        <v>0.77</v>
      </c>
      <c r="D8" s="1">
        <v>2E-3</v>
      </c>
      <c r="E8" s="19">
        <v>0.55400000000000005</v>
      </c>
      <c r="F8" s="6">
        <v>5.0000000000000001E-3</v>
      </c>
      <c r="G8" s="15"/>
      <c r="H8" s="29"/>
      <c r="I8" s="33"/>
    </row>
    <row r="9" spans="1:10" ht="15.75" thickBot="1" x14ac:dyDescent="0.3">
      <c r="A9" s="24"/>
      <c r="B9" s="13"/>
      <c r="C9" s="24"/>
      <c r="D9" s="17"/>
      <c r="E9" s="21">
        <f>AVERAGE(E6:E8)</f>
        <v>0.55566666666666664</v>
      </c>
      <c r="F9" s="20">
        <v>5.0000000000000001E-3</v>
      </c>
      <c r="G9" s="20">
        <f>+((A6)*C6*20/7)^0.5</f>
        <v>0.56674509261219019</v>
      </c>
      <c r="H9" s="30">
        <f>(0.5*B6/A6+D6/C6)*G9</f>
        <v>5.3538808784392988E-3</v>
      </c>
      <c r="I9" s="35">
        <f>+ABS(G9-E9)/G9</f>
        <v>1.9547458089953409E-2</v>
      </c>
    </row>
    <row r="10" spans="1:10" x14ac:dyDescent="0.25">
      <c r="A10" s="6">
        <f>0.904-C10</f>
        <v>0.13400000000000001</v>
      </c>
      <c r="B10" s="1">
        <v>2E-3</v>
      </c>
      <c r="C10" s="6">
        <v>0.77</v>
      </c>
      <c r="D10" s="1">
        <v>2E-3</v>
      </c>
      <c r="E10" s="22">
        <v>0.54200000000000004</v>
      </c>
      <c r="F10" s="6">
        <v>5.0000000000000001E-3</v>
      </c>
      <c r="G10" s="23"/>
      <c r="H10" s="31"/>
      <c r="I10" s="34"/>
    </row>
    <row r="11" spans="1:10" x14ac:dyDescent="0.25">
      <c r="A11" s="6">
        <f t="shared" ref="A11:A12" si="1">0.904-C11</f>
        <v>0.13400000000000001</v>
      </c>
      <c r="B11" s="1">
        <v>2E-3</v>
      </c>
      <c r="C11" s="6">
        <v>0.77</v>
      </c>
      <c r="D11" s="1">
        <v>2E-3</v>
      </c>
      <c r="E11" s="6">
        <v>0.54</v>
      </c>
      <c r="F11" s="6">
        <v>5.0000000000000001E-3</v>
      </c>
      <c r="G11" s="24"/>
      <c r="H11" s="17"/>
      <c r="I11" s="32"/>
    </row>
    <row r="12" spans="1:10" ht="15.75" thickBot="1" x14ac:dyDescent="0.3">
      <c r="A12" s="6">
        <f t="shared" si="1"/>
        <v>0.13400000000000001</v>
      </c>
      <c r="B12" s="1">
        <v>2E-3</v>
      </c>
      <c r="C12" s="6">
        <v>0.77</v>
      </c>
      <c r="D12" s="1">
        <v>2E-3</v>
      </c>
      <c r="E12" s="6">
        <v>0.53500000000000003</v>
      </c>
      <c r="F12" s="6">
        <v>5.0000000000000001E-3</v>
      </c>
      <c r="G12" s="24"/>
      <c r="H12" s="17"/>
      <c r="I12" s="33"/>
    </row>
    <row r="13" spans="1:10" ht="15.75" thickBot="1" x14ac:dyDescent="0.3">
      <c r="A13" s="24"/>
      <c r="B13" s="13"/>
      <c r="C13" s="24"/>
      <c r="D13" s="13"/>
      <c r="E13" s="21">
        <f>AVERAGE(E10:E12)</f>
        <v>0.53900000000000003</v>
      </c>
      <c r="F13" s="20">
        <v>5.0000000000000001E-3</v>
      </c>
      <c r="G13" s="20">
        <f>+((A10)*C10*20/7)^0.5</f>
        <v>0.54295487841992907</v>
      </c>
      <c r="H13" s="30">
        <f>(0.5*B10/A10+D10/C10)*G13</f>
        <v>5.4621744892409995E-3</v>
      </c>
      <c r="I13" s="35">
        <f>+ABS(G13-E13)/G13</f>
        <v>7.2839909486369352E-3</v>
      </c>
    </row>
    <row r="14" spans="1:10" x14ac:dyDescent="0.25">
      <c r="A14" s="6">
        <f>0.88-C14</f>
        <v>0.10999999999999999</v>
      </c>
      <c r="B14" s="1">
        <v>2E-3</v>
      </c>
      <c r="C14" s="6">
        <v>0.77</v>
      </c>
      <c r="D14" s="1">
        <v>2E-3</v>
      </c>
      <c r="E14" s="6">
        <v>0.50600000000000001</v>
      </c>
      <c r="F14" s="6">
        <v>5.0000000000000001E-3</v>
      </c>
      <c r="G14" s="24"/>
      <c r="H14" s="17"/>
      <c r="I14" s="34"/>
    </row>
    <row r="15" spans="1:10" x14ac:dyDescent="0.25">
      <c r="A15" s="6">
        <f t="shared" ref="A15:A16" si="2">0.88-C15</f>
        <v>0.10999999999999999</v>
      </c>
      <c r="B15" s="1">
        <v>2E-3</v>
      </c>
      <c r="C15" s="6">
        <v>0.77</v>
      </c>
      <c r="D15" s="1">
        <v>2E-3</v>
      </c>
      <c r="E15" s="6">
        <v>0.502</v>
      </c>
      <c r="F15" s="6">
        <v>5.0000000000000001E-3</v>
      </c>
      <c r="G15" s="24"/>
      <c r="H15" s="17"/>
      <c r="I15" s="32"/>
    </row>
    <row r="16" spans="1:10" ht="15.75" thickBot="1" x14ac:dyDescent="0.3">
      <c r="A16" s="6">
        <f t="shared" si="2"/>
        <v>0.10999999999999999</v>
      </c>
      <c r="B16" s="1">
        <v>2E-3</v>
      </c>
      <c r="C16" s="6">
        <v>0.77</v>
      </c>
      <c r="D16" s="1">
        <v>2E-3</v>
      </c>
      <c r="E16" s="6">
        <v>0.501</v>
      </c>
      <c r="F16" s="6">
        <v>5.0000000000000001E-3</v>
      </c>
      <c r="G16" s="24"/>
      <c r="H16" s="17"/>
      <c r="I16" s="33"/>
    </row>
    <row r="17" spans="1:9" ht="15.75" thickBot="1" x14ac:dyDescent="0.3">
      <c r="A17" s="13"/>
      <c r="B17" s="13"/>
      <c r="C17" s="13"/>
      <c r="D17" s="13"/>
      <c r="E17" s="21">
        <f>AVERAGE(E14:E16)</f>
        <v>0.503</v>
      </c>
      <c r="F17" s="20">
        <v>5.0000000000000001E-3</v>
      </c>
      <c r="G17" s="20">
        <f>+((A14)*C14*20/7)^0.5</f>
        <v>0.49193495504995371</v>
      </c>
      <c r="H17" s="30">
        <f>(0.5*B14/A14+D14/C14)*G17</f>
        <v>5.7498890849994591E-3</v>
      </c>
      <c r="I17" s="35">
        <f>+ABS(G17-E17)/G17</f>
        <v>2.2492902438540241E-2</v>
      </c>
    </row>
    <row r="18" spans="1:9" x14ac:dyDescent="0.25">
      <c r="A18" s="2"/>
      <c r="B18" s="2"/>
      <c r="C18" s="2"/>
      <c r="D18" s="2"/>
      <c r="E18" s="2"/>
      <c r="F18" s="2"/>
      <c r="G18" s="2"/>
      <c r="H18" s="3"/>
    </row>
    <row r="19" spans="1:9" x14ac:dyDescent="0.25">
      <c r="A19" s="8" t="s">
        <v>8</v>
      </c>
      <c r="B19" s="11" t="s">
        <v>18</v>
      </c>
      <c r="E19" s="2"/>
      <c r="F19" s="2"/>
      <c r="G19" s="2"/>
      <c r="H19" s="3"/>
    </row>
    <row r="20" spans="1:9" x14ac:dyDescent="0.25">
      <c r="A20" s="1">
        <v>2.7E-2</v>
      </c>
      <c r="B20" s="1">
        <v>1E-3</v>
      </c>
      <c r="G20" s="2"/>
      <c r="H20" s="3"/>
    </row>
    <row r="22" spans="1:9" x14ac:dyDescent="0.25">
      <c r="A22" s="27" t="s">
        <v>3</v>
      </c>
      <c r="B22" s="11" t="s">
        <v>19</v>
      </c>
      <c r="C22" s="8" t="s">
        <v>20</v>
      </c>
      <c r="D22" s="11" t="s">
        <v>21</v>
      </c>
      <c r="E22" s="27" t="s">
        <v>4</v>
      </c>
      <c r="F22" s="11" t="s">
        <v>7</v>
      </c>
      <c r="G22" s="8" t="s">
        <v>6</v>
      </c>
      <c r="H22" s="11" t="s">
        <v>9</v>
      </c>
    </row>
    <row r="23" spans="1:9" x14ac:dyDescent="0.25">
      <c r="A23" s="24">
        <f>+$A$20*$J$3*A6</f>
        <v>3.8631600000000002E-2</v>
      </c>
      <c r="B23" s="6">
        <f>+($B$20/$A$20+$B$6/A6)*A23</f>
        <v>1.9599999999999999E-3</v>
      </c>
      <c r="C23" s="7">
        <f>+E9*($J$3/(2*C6))^0.5</f>
        <v>1.4017385669592635</v>
      </c>
      <c r="D23" s="7">
        <f>+(F9/E9+0.5*D6/C6)*C23</f>
        <v>1.4433564175087519E-2</v>
      </c>
      <c r="E23" s="24">
        <f>7/10*$A$20*C23^2</f>
        <v>3.7136062090909083E-2</v>
      </c>
      <c r="F23" s="6">
        <f>+($B$20/$A$20+2*D23/C23)*E23</f>
        <v>2.1401824657483926E-3</v>
      </c>
      <c r="G23" s="6">
        <f>+ABS(A23-E23)</f>
        <v>1.4955379090909188E-3</v>
      </c>
      <c r="H23" s="6">
        <f>+F23+B23</f>
        <v>4.1001824657483921E-3</v>
      </c>
    </row>
    <row r="24" spans="1:9" x14ac:dyDescent="0.25">
      <c r="A24" s="24">
        <f>+$A$20*$J$3*A10</f>
        <v>3.5456399999999999E-2</v>
      </c>
      <c r="B24" s="6">
        <f>+($B$20/$A$20+$B$10/A10)*A24</f>
        <v>1.8423999999999999E-3</v>
      </c>
      <c r="C24" s="7">
        <f>+E13*($J$3/(2*C10))^0.5</f>
        <v>1.3596948187001376</v>
      </c>
      <c r="D24" s="7">
        <f>+(F13/E13+0.5*D10/C10)*C24</f>
        <v>1.4378961904621122E-2</v>
      </c>
      <c r="E24" s="24">
        <f>7/10*$A$20*C24^2</f>
        <v>3.4941753000000006E-2</v>
      </c>
      <c r="F24" s="6">
        <f>+($B$20/$A$20+2*D24/C24)*E24</f>
        <v>2.0331668000000006E-3</v>
      </c>
      <c r="G24" s="6">
        <f>+ABS(A24-E24)</f>
        <v>5.1464699999999308E-4</v>
      </c>
      <c r="H24" s="6">
        <f t="shared" ref="H24:H25" si="3">+F24+B24</f>
        <v>3.8755668000000007E-3</v>
      </c>
    </row>
    <row r="25" spans="1:9" x14ac:dyDescent="0.25">
      <c r="A25" s="24">
        <f>+$A$20*$J$3*A14</f>
        <v>2.9105999999999996E-2</v>
      </c>
      <c r="B25" s="6">
        <f>+($B$20/$A$20+$B$14/A14)*A25</f>
        <v>1.6071999999999998E-3</v>
      </c>
      <c r="C25" s="7">
        <f>+E17*($J$3/(2*C14))^0.5</f>
        <v>1.2688803224604253</v>
      </c>
      <c r="D25" s="7">
        <f>+(F17/E17+0.5*D14/C14)*C25</f>
        <v>1.4261021000413704E-2</v>
      </c>
      <c r="E25" s="24">
        <f>7/10*$A$20*C25^2</f>
        <v>3.0430082454545457E-2</v>
      </c>
      <c r="F25" s="6">
        <f>+($B$20/$A$20+2*D25/C25)*E25</f>
        <v>1.8110510842975209E-3</v>
      </c>
      <c r="G25" s="6">
        <f>+ABS(A25-E25)</f>
        <v>1.324082454545461E-3</v>
      </c>
      <c r="H25" s="6">
        <f t="shared" si="3"/>
        <v>3.418251084297521E-3</v>
      </c>
    </row>
    <row r="28" spans="1:9" x14ac:dyDescent="0.25">
      <c r="A28" s="37" t="s">
        <v>10</v>
      </c>
      <c r="B28" s="37"/>
      <c r="C28" s="37"/>
      <c r="D28" s="37"/>
      <c r="E28" s="37"/>
      <c r="F28" s="37"/>
      <c r="G28" s="37"/>
    </row>
    <row r="29" spans="1:9" x14ac:dyDescent="0.25">
      <c r="A29" s="40" t="s">
        <v>22</v>
      </c>
      <c r="B29" s="40"/>
      <c r="C29" s="40"/>
      <c r="D29" s="40"/>
      <c r="E29" s="40"/>
      <c r="F29" s="40"/>
      <c r="H29" s="4"/>
    </row>
    <row r="30" spans="1:9" x14ac:dyDescent="0.25">
      <c r="A30" s="8" t="s">
        <v>13</v>
      </c>
      <c r="B30" s="11" t="s">
        <v>14</v>
      </c>
      <c r="C30" s="8" t="s">
        <v>15</v>
      </c>
      <c r="D30" s="11" t="s">
        <v>16</v>
      </c>
      <c r="E30" s="11" t="s">
        <v>1</v>
      </c>
      <c r="F30" s="11" t="s">
        <v>17</v>
      </c>
      <c r="G30" s="11" t="s">
        <v>2</v>
      </c>
      <c r="H30" s="11" t="s">
        <v>17</v>
      </c>
      <c r="I30" s="12" t="s">
        <v>24</v>
      </c>
    </row>
    <row r="31" spans="1:9" x14ac:dyDescent="0.25">
      <c r="A31" s="6">
        <f>0.91-C31</f>
        <v>0.14000000000000001</v>
      </c>
      <c r="B31" s="1">
        <v>2E-3</v>
      </c>
      <c r="C31" s="6">
        <v>0.77</v>
      </c>
      <c r="D31" s="1">
        <v>2E-3</v>
      </c>
      <c r="E31" s="6">
        <v>0.55800000000000005</v>
      </c>
      <c r="F31" s="6">
        <v>5.0000000000000001E-3</v>
      </c>
      <c r="G31" s="13"/>
      <c r="H31" s="13"/>
      <c r="I31" s="32"/>
    </row>
    <row r="32" spans="1:9" x14ac:dyDescent="0.25">
      <c r="A32" s="6">
        <f t="shared" ref="A32:A33" si="4">0.91-C32</f>
        <v>0.14000000000000001</v>
      </c>
      <c r="B32" s="1">
        <v>2E-3</v>
      </c>
      <c r="C32" s="6">
        <v>0.77</v>
      </c>
      <c r="D32" s="1">
        <v>2E-3</v>
      </c>
      <c r="E32" s="6">
        <v>0.55500000000000005</v>
      </c>
      <c r="F32" s="6">
        <v>5.0000000000000001E-3</v>
      </c>
      <c r="G32" s="24"/>
      <c r="H32" s="13"/>
      <c r="I32" s="32"/>
    </row>
    <row r="33" spans="1:9" ht="15.75" thickBot="1" x14ac:dyDescent="0.3">
      <c r="A33" s="6">
        <f t="shared" si="4"/>
        <v>0.14000000000000001</v>
      </c>
      <c r="B33" s="1">
        <v>2E-3</v>
      </c>
      <c r="C33" s="6">
        <v>0.77</v>
      </c>
      <c r="D33" s="1">
        <v>2E-3</v>
      </c>
      <c r="E33" s="19">
        <v>0.54</v>
      </c>
      <c r="F33" s="6">
        <v>5.0000000000000001E-3</v>
      </c>
      <c r="G33" s="25"/>
      <c r="H33" s="16"/>
      <c r="I33" s="33"/>
    </row>
    <row r="34" spans="1:9" ht="15.75" thickBot="1" x14ac:dyDescent="0.3">
      <c r="A34" s="24"/>
      <c r="B34" s="13"/>
      <c r="C34" s="24"/>
      <c r="D34" s="17"/>
      <c r="E34" s="21">
        <f>AVERAGE(E31:E33)</f>
        <v>0.55100000000000005</v>
      </c>
      <c r="F34" s="20">
        <v>5.0000000000000001E-3</v>
      </c>
      <c r="G34" s="20">
        <f>+((A31)*C31*20/7)^0.5</f>
        <v>0.55497747702046429</v>
      </c>
      <c r="H34" s="26">
        <f>(0.5*B31/A31+D31/C31)*G34</f>
        <v>5.4056247761733534E-3</v>
      </c>
      <c r="I34" s="35">
        <f>+ABS(G34-E34)/G34</f>
        <v>7.1669161094939041E-3</v>
      </c>
    </row>
    <row r="35" spans="1:9" x14ac:dyDescent="0.25">
      <c r="A35" s="6">
        <f>0.906-C35</f>
        <v>0.13600000000000001</v>
      </c>
      <c r="B35" s="1">
        <v>2E-3</v>
      </c>
      <c r="C35" s="6">
        <v>0.77</v>
      </c>
      <c r="D35" s="1">
        <v>2E-3</v>
      </c>
      <c r="E35" s="22">
        <v>0.54200000000000004</v>
      </c>
      <c r="F35" s="6">
        <v>5.0000000000000001E-3</v>
      </c>
      <c r="G35" s="23"/>
      <c r="H35" s="18"/>
      <c r="I35" s="34"/>
    </row>
    <row r="36" spans="1:9" x14ac:dyDescent="0.25">
      <c r="A36" s="6">
        <f t="shared" ref="A36:A37" si="5">0.906-C36</f>
        <v>0.13600000000000001</v>
      </c>
      <c r="B36" s="1">
        <v>2E-3</v>
      </c>
      <c r="C36" s="6">
        <v>0.77</v>
      </c>
      <c r="D36" s="1">
        <v>2E-3</v>
      </c>
      <c r="E36" s="6">
        <v>0.54100000000000004</v>
      </c>
      <c r="F36" s="6">
        <v>5.0000000000000001E-3</v>
      </c>
      <c r="G36" s="24"/>
      <c r="H36" s="13"/>
      <c r="I36" s="32"/>
    </row>
    <row r="37" spans="1:9" ht="15.75" thickBot="1" x14ac:dyDescent="0.3">
      <c r="A37" s="6">
        <f t="shared" si="5"/>
        <v>0.13600000000000001</v>
      </c>
      <c r="B37" s="1">
        <v>2E-3</v>
      </c>
      <c r="C37" s="6">
        <v>0.77</v>
      </c>
      <c r="D37" s="1">
        <v>2E-3</v>
      </c>
      <c r="E37" s="6">
        <v>0.54</v>
      </c>
      <c r="F37" s="6">
        <v>5.0000000000000001E-3</v>
      </c>
      <c r="G37" s="24"/>
      <c r="H37" s="13"/>
      <c r="I37" s="33"/>
    </row>
    <row r="38" spans="1:9" ht="15.75" thickBot="1" x14ac:dyDescent="0.3">
      <c r="A38" s="24"/>
      <c r="B38" s="13"/>
      <c r="C38" s="24"/>
      <c r="D38" s="13"/>
      <c r="E38" s="21">
        <f>AVERAGE(E35:E37)</f>
        <v>0.54100000000000004</v>
      </c>
      <c r="F38" s="20">
        <v>5.0000000000000001E-3</v>
      </c>
      <c r="G38" s="20">
        <f>+((A35)*C35*20/7)^0.5</f>
        <v>0.54699177324709369</v>
      </c>
      <c r="H38" s="26">
        <f>(0.5*B35/A35+D35/C35)*G38</f>
        <v>5.4427561852890714E-3</v>
      </c>
      <c r="I38" s="35">
        <f>+ABS(G38-E38)/G38</f>
        <v>1.095404636805567E-2</v>
      </c>
    </row>
    <row r="39" spans="1:9" x14ac:dyDescent="0.25">
      <c r="A39" s="6">
        <f>0.88-C39</f>
        <v>0.10999999999999999</v>
      </c>
      <c r="B39" s="1">
        <v>2E-3</v>
      </c>
      <c r="C39" s="6">
        <v>0.77</v>
      </c>
      <c r="D39" s="1">
        <v>2E-3</v>
      </c>
      <c r="E39" s="6">
        <v>0.5</v>
      </c>
      <c r="F39" s="6">
        <v>5.0000000000000001E-3</v>
      </c>
      <c r="G39" s="24"/>
      <c r="H39" s="13"/>
      <c r="I39" s="34"/>
    </row>
    <row r="40" spans="1:9" x14ac:dyDescent="0.25">
      <c r="A40" s="6">
        <f t="shared" ref="A40:A41" si="6">0.88-C40</f>
        <v>0.10999999999999999</v>
      </c>
      <c r="B40" s="1">
        <v>2E-3</v>
      </c>
      <c r="C40" s="6">
        <v>0.77</v>
      </c>
      <c r="D40" s="1">
        <v>2E-3</v>
      </c>
      <c r="E40" s="6">
        <v>0.502</v>
      </c>
      <c r="F40" s="6">
        <v>5.0000000000000001E-3</v>
      </c>
      <c r="G40" s="24"/>
      <c r="H40" s="13"/>
      <c r="I40" s="32"/>
    </row>
    <row r="41" spans="1:9" ht="15.75" thickBot="1" x14ac:dyDescent="0.3">
      <c r="A41" s="6">
        <f t="shared" si="6"/>
        <v>0.10999999999999999</v>
      </c>
      <c r="B41" s="1">
        <v>2E-3</v>
      </c>
      <c r="C41" s="6">
        <v>0.77</v>
      </c>
      <c r="D41" s="1">
        <v>2E-3</v>
      </c>
      <c r="E41" s="6">
        <v>0.5</v>
      </c>
      <c r="F41" s="6">
        <v>5.0000000000000001E-3</v>
      </c>
      <c r="G41" s="24"/>
      <c r="H41" s="13"/>
      <c r="I41" s="33"/>
    </row>
    <row r="42" spans="1:9" ht="15.75" thickBot="1" x14ac:dyDescent="0.3">
      <c r="A42" s="13"/>
      <c r="B42" s="13"/>
      <c r="C42" s="13"/>
      <c r="D42" s="13"/>
      <c r="E42" s="21">
        <f>AVERAGE(E39:E41)</f>
        <v>0.5006666666666667</v>
      </c>
      <c r="F42" s="20">
        <v>5.0000000000000001E-3</v>
      </c>
      <c r="G42" s="20">
        <f>+((A39)*C39*20/7)^0.5</f>
        <v>0.49193495504995371</v>
      </c>
      <c r="H42" s="26">
        <f>(0.5*B39/A39+D39/C39)*G42</f>
        <v>5.7498890849994591E-3</v>
      </c>
      <c r="I42" s="35">
        <f>+ABS(G42-E42)/G42</f>
        <v>1.7749727940813486E-2</v>
      </c>
    </row>
    <row r="43" spans="1:9" x14ac:dyDescent="0.25">
      <c r="A43" s="2"/>
      <c r="B43" s="2"/>
      <c r="C43" s="2"/>
      <c r="D43" s="2"/>
      <c r="E43" s="2"/>
      <c r="F43" s="2"/>
      <c r="G43" s="2"/>
      <c r="H43" s="3"/>
    </row>
    <row r="44" spans="1:9" x14ac:dyDescent="0.25">
      <c r="A44" s="8" t="s">
        <v>8</v>
      </c>
      <c r="B44" s="11" t="s">
        <v>18</v>
      </c>
      <c r="E44" s="2"/>
      <c r="F44" s="2"/>
      <c r="G44" s="2"/>
      <c r="H44" s="3"/>
    </row>
    <row r="45" spans="1:9" x14ac:dyDescent="0.25">
      <c r="A45" s="1">
        <v>2.7E-2</v>
      </c>
      <c r="B45" s="1">
        <v>1E-3</v>
      </c>
      <c r="G45" s="2"/>
      <c r="H45" s="3"/>
    </row>
    <row r="47" spans="1:9" x14ac:dyDescent="0.25">
      <c r="A47" s="27" t="s">
        <v>3</v>
      </c>
      <c r="B47" s="11" t="s">
        <v>19</v>
      </c>
      <c r="C47" s="8" t="s">
        <v>20</v>
      </c>
      <c r="D47" s="11" t="s">
        <v>21</v>
      </c>
      <c r="E47" s="27" t="s">
        <v>4</v>
      </c>
      <c r="F47" s="11" t="s">
        <v>7</v>
      </c>
      <c r="G47" s="8" t="s">
        <v>6</v>
      </c>
      <c r="H47" s="11" t="s">
        <v>9</v>
      </c>
    </row>
    <row r="48" spans="1:9" x14ac:dyDescent="0.25">
      <c r="A48" s="24">
        <f>+$A$45*$J$3*A31</f>
        <v>3.7044000000000001E-2</v>
      </c>
      <c r="B48" s="6">
        <f>+($B$45/$A$45+$B$31/A31)*A48</f>
        <v>1.9011999999999998E-3</v>
      </c>
      <c r="C48" s="7">
        <f>+E34*($J$3/(2*C31))^0.5</f>
        <v>1.3899663174467085</v>
      </c>
      <c r="D48" s="7">
        <f>+(F34/E34+0.5*D31/C31)*C48</f>
        <v>1.4418275539356928E-2</v>
      </c>
      <c r="E48" s="24">
        <f>7/10*$A$45*C48^2</f>
        <v>3.6514920272727278E-2</v>
      </c>
      <c r="F48" s="6">
        <f>+($B$45/$A$45+2*D48/C48)*E48</f>
        <v>2.1099511305785125E-3</v>
      </c>
      <c r="G48" s="6">
        <f>+ABS(A48-E48)</f>
        <v>5.2907972727272295E-4</v>
      </c>
      <c r="H48" s="6">
        <f>+F48+B48</f>
        <v>4.0111511305785125E-3</v>
      </c>
    </row>
    <row r="49" spans="1:9" x14ac:dyDescent="0.25">
      <c r="A49" s="24">
        <f>+$A$45*$J$3*A35</f>
        <v>3.59856E-2</v>
      </c>
      <c r="B49" s="6">
        <f>+($B$45/$A$45+$B$35/A35)*A49</f>
        <v>1.8619999999999999E-3</v>
      </c>
      <c r="C49" s="7">
        <f>+E38*($J$3/(2*C35))^0.5</f>
        <v>1.3647400684912327</v>
      </c>
      <c r="D49" s="7">
        <f>+(F38/E38+0.5*D35/C35)*C49</f>
        <v>1.4385514177077088E-2</v>
      </c>
      <c r="E49" s="24">
        <f>7/10*$A$45*C49^2</f>
        <v>3.5201542090909095E-2</v>
      </c>
      <c r="F49" s="6">
        <f>+($B$45/$A$45+2*D49/C49)*E49</f>
        <v>2.045868849586777E-3</v>
      </c>
      <c r="G49" s="6">
        <f>+ABS(A49-E49)</f>
        <v>7.8405790909090445E-4</v>
      </c>
      <c r="H49" s="6">
        <f t="shared" ref="H49:H50" si="7">+F49+B49</f>
        <v>3.9078688495867769E-3</v>
      </c>
    </row>
    <row r="50" spans="1:9" x14ac:dyDescent="0.25">
      <c r="A50" s="24">
        <f>+$A$45*$J$3*A39</f>
        <v>2.9105999999999996E-2</v>
      </c>
      <c r="B50" s="6">
        <f>+($B$45/$A$45+$B$39/A39)*A50</f>
        <v>1.6071999999999998E-3</v>
      </c>
      <c r="C50" s="7">
        <f>+E42*($J$3/(2*C39))^0.5</f>
        <v>1.2629941977041477</v>
      </c>
      <c r="D50" s="7">
        <f>+(F42/E42+0.5*D39/C39)*C50</f>
        <v>1.4253376682548408E-2</v>
      </c>
      <c r="E50" s="24">
        <f>7/10*$A$45*C50^2</f>
        <v>3.0148417090909093E-2</v>
      </c>
      <c r="F50" s="6">
        <f>+($B$45/$A$45+2*D50/C50)*E50</f>
        <v>1.7970810718089991E-3</v>
      </c>
      <c r="G50" s="6">
        <f>+ABS(A50-E50)</f>
        <v>1.0424170909090966E-3</v>
      </c>
      <c r="H50" s="6">
        <f t="shared" si="7"/>
        <v>3.4042810718089992E-3</v>
      </c>
    </row>
    <row r="53" spans="1:9" x14ac:dyDescent="0.25">
      <c r="A53" s="37" t="s">
        <v>12</v>
      </c>
      <c r="B53" s="37"/>
      <c r="C53" s="37"/>
      <c r="D53" s="37"/>
      <c r="E53" s="37"/>
      <c r="F53" s="37"/>
      <c r="G53" s="37"/>
    </row>
    <row r="54" spans="1:9" x14ac:dyDescent="0.25">
      <c r="A54" s="40" t="s">
        <v>23</v>
      </c>
      <c r="B54" s="40"/>
      <c r="C54" s="40"/>
      <c r="D54" s="40"/>
      <c r="E54" s="40"/>
      <c r="H54" s="4"/>
    </row>
    <row r="55" spans="1:9" x14ac:dyDescent="0.25">
      <c r="A55" s="8" t="s">
        <v>13</v>
      </c>
      <c r="B55" s="11" t="s">
        <v>14</v>
      </c>
      <c r="C55" s="8" t="s">
        <v>15</v>
      </c>
      <c r="D55" s="11" t="s">
        <v>16</v>
      </c>
      <c r="E55" s="11" t="s">
        <v>1</v>
      </c>
      <c r="F55" s="11" t="s">
        <v>17</v>
      </c>
      <c r="G55" s="11" t="s">
        <v>2</v>
      </c>
      <c r="H55" s="11" t="s">
        <v>17</v>
      </c>
      <c r="I55" s="12" t="s">
        <v>24</v>
      </c>
    </row>
    <row r="56" spans="1:9" x14ac:dyDescent="0.25">
      <c r="A56" s="1">
        <f>0.925-C56</f>
        <v>0.15500000000000003</v>
      </c>
      <c r="B56" s="1">
        <v>2E-3</v>
      </c>
      <c r="C56" s="1">
        <v>0.77</v>
      </c>
      <c r="D56" s="1">
        <v>2E-3</v>
      </c>
      <c r="E56" s="6">
        <v>0.56699999999999995</v>
      </c>
      <c r="F56" s="6">
        <v>5.0000000000000001E-3</v>
      </c>
      <c r="G56" s="13"/>
      <c r="H56" s="13"/>
      <c r="I56" s="32"/>
    </row>
    <row r="57" spans="1:9" x14ac:dyDescent="0.25">
      <c r="A57" s="1">
        <f t="shared" ref="A57:A58" si="8">0.925-C57</f>
        <v>0.15500000000000003</v>
      </c>
      <c r="B57" s="1">
        <v>2E-3</v>
      </c>
      <c r="C57" s="1">
        <v>0.77</v>
      </c>
      <c r="D57" s="1">
        <v>2E-3</v>
      </c>
      <c r="E57" s="6">
        <v>0.56799999999999995</v>
      </c>
      <c r="F57" s="6">
        <v>5.0000000000000001E-3</v>
      </c>
      <c r="G57" s="14"/>
      <c r="H57" s="13"/>
      <c r="I57" s="32"/>
    </row>
    <row r="58" spans="1:9" ht="15.75" thickBot="1" x14ac:dyDescent="0.3">
      <c r="A58" s="1">
        <f t="shared" si="8"/>
        <v>0.15500000000000003</v>
      </c>
      <c r="B58" s="1">
        <v>2E-3</v>
      </c>
      <c r="C58" s="1">
        <v>0.77</v>
      </c>
      <c r="D58" s="1">
        <v>2E-3</v>
      </c>
      <c r="E58" s="19">
        <v>0.56899999999999995</v>
      </c>
      <c r="F58" s="6">
        <v>5.0000000000000001E-3</v>
      </c>
      <c r="G58" s="15"/>
      <c r="H58" s="16"/>
      <c r="I58" s="33"/>
    </row>
    <row r="59" spans="1:9" ht="15.75" thickBot="1" x14ac:dyDescent="0.3">
      <c r="A59" s="13"/>
      <c r="B59" s="13"/>
      <c r="C59" s="13"/>
      <c r="D59" s="13"/>
      <c r="E59" s="21">
        <f>AVERAGE(E56:E58)</f>
        <v>0.56799999999999995</v>
      </c>
      <c r="F59" s="20">
        <v>5.0000000000000001E-3</v>
      </c>
      <c r="G59" s="20">
        <f>+((A56)*C56*20/7)^0.5</f>
        <v>0.5839520528262574</v>
      </c>
      <c r="H59" s="26">
        <f>(0.5*B56/A56+D56/C56)*G59</f>
        <v>5.2841911776485796E-3</v>
      </c>
      <c r="I59" s="35">
        <f>+(G59-E59)/G59</f>
        <v>2.731740174394702E-2</v>
      </c>
    </row>
    <row r="60" spans="1:9" x14ac:dyDescent="0.25">
      <c r="A60" s="1">
        <f>0.91-C60</f>
        <v>0.14000000000000001</v>
      </c>
      <c r="B60" s="1">
        <v>2E-3</v>
      </c>
      <c r="C60" s="1">
        <v>0.77</v>
      </c>
      <c r="D60" s="1">
        <v>2E-3</v>
      </c>
      <c r="E60" s="22">
        <v>0.53400000000000003</v>
      </c>
      <c r="F60" s="6">
        <v>5.0000000000000001E-3</v>
      </c>
      <c r="G60" s="18"/>
      <c r="H60" s="18"/>
      <c r="I60" s="34"/>
    </row>
    <row r="61" spans="1:9" x14ac:dyDescent="0.25">
      <c r="A61" s="1">
        <f t="shared" ref="A61:A62" si="9">0.91-C61</f>
        <v>0.14000000000000001</v>
      </c>
      <c r="B61" s="1">
        <v>2E-3</v>
      </c>
      <c r="C61" s="1">
        <v>0.77</v>
      </c>
      <c r="D61" s="1">
        <v>2E-3</v>
      </c>
      <c r="E61" s="6">
        <v>0.53600000000000003</v>
      </c>
      <c r="F61" s="6">
        <v>5.0000000000000001E-3</v>
      </c>
      <c r="G61" s="13"/>
      <c r="H61" s="13"/>
      <c r="I61" s="32"/>
    </row>
    <row r="62" spans="1:9" ht="15.75" thickBot="1" x14ac:dyDescent="0.3">
      <c r="A62" s="1">
        <f t="shared" si="9"/>
        <v>0.14000000000000001</v>
      </c>
      <c r="B62" s="1">
        <v>2E-3</v>
      </c>
      <c r="C62" s="1">
        <v>0.77</v>
      </c>
      <c r="D62" s="1">
        <v>2E-3</v>
      </c>
      <c r="E62" s="6">
        <v>0.53700000000000003</v>
      </c>
      <c r="F62" s="6">
        <v>5.0000000000000001E-3</v>
      </c>
      <c r="G62" s="13"/>
      <c r="H62" s="13"/>
      <c r="I62" s="33"/>
    </row>
    <row r="63" spans="1:9" ht="15.75" thickBot="1" x14ac:dyDescent="0.3">
      <c r="A63" s="13"/>
      <c r="B63" s="13"/>
      <c r="C63" s="13"/>
      <c r="D63" s="13"/>
      <c r="E63" s="21">
        <f>AVERAGE(E60:E62)</f>
        <v>0.53566666666666674</v>
      </c>
      <c r="F63" s="20">
        <v>5.0000000000000001E-3</v>
      </c>
      <c r="G63" s="20">
        <f>+((A60)*C60*20/7)^0.5</f>
        <v>0.55497747702046429</v>
      </c>
      <c r="H63" s="26">
        <f>(0.5*B60/A60+D60/C60)*G63</f>
        <v>5.4056247761733534E-3</v>
      </c>
      <c r="I63" s="35">
        <f>+(G63-E63)/G63</f>
        <v>3.4795664965491004E-2</v>
      </c>
    </row>
    <row r="64" spans="1:9" x14ac:dyDescent="0.25">
      <c r="A64" s="1">
        <f>0.892-C64</f>
        <v>0.122</v>
      </c>
      <c r="B64" s="1">
        <v>2E-3</v>
      </c>
      <c r="C64" s="1">
        <v>0.77</v>
      </c>
      <c r="D64" s="1">
        <v>2E-3</v>
      </c>
      <c r="E64" s="6">
        <v>0.496</v>
      </c>
      <c r="F64" s="6">
        <v>5.0000000000000001E-3</v>
      </c>
      <c r="G64" s="13"/>
      <c r="H64" s="13"/>
      <c r="I64" s="34"/>
    </row>
    <row r="65" spans="1:9" x14ac:dyDescent="0.25">
      <c r="A65" s="1">
        <f t="shared" ref="A65:A66" si="10">0.892-C65</f>
        <v>0.122</v>
      </c>
      <c r="B65" s="1">
        <v>2E-3</v>
      </c>
      <c r="C65" s="1">
        <v>0.77</v>
      </c>
      <c r="D65" s="1">
        <v>2E-3</v>
      </c>
      <c r="E65" s="6">
        <v>0.497</v>
      </c>
      <c r="F65" s="6">
        <v>5.0000000000000001E-3</v>
      </c>
      <c r="G65" s="13"/>
      <c r="H65" s="13"/>
      <c r="I65" s="32"/>
    </row>
    <row r="66" spans="1:9" ht="15.75" thickBot="1" x14ac:dyDescent="0.3">
      <c r="A66" s="1">
        <f t="shared" si="10"/>
        <v>0.122</v>
      </c>
      <c r="B66" s="1">
        <v>2E-3</v>
      </c>
      <c r="C66" s="1">
        <v>0.77</v>
      </c>
      <c r="D66" s="1">
        <v>2E-3</v>
      </c>
      <c r="E66" s="6">
        <v>0.5</v>
      </c>
      <c r="F66" s="6">
        <v>5.0000000000000001E-3</v>
      </c>
      <c r="G66" s="13"/>
      <c r="H66" s="13"/>
      <c r="I66" s="33"/>
    </row>
    <row r="67" spans="1:9" ht="15.75" thickBot="1" x14ac:dyDescent="0.3">
      <c r="A67" s="13"/>
      <c r="B67" s="13"/>
      <c r="C67" s="13"/>
      <c r="D67" s="13"/>
      <c r="E67" s="21">
        <f>AVERAGE(E64:E66)</f>
        <v>0.49766666666666665</v>
      </c>
      <c r="F67" s="20">
        <v>5.0000000000000001E-3</v>
      </c>
      <c r="G67" s="20">
        <f>+((A64)*C64*20/7)^0.5</f>
        <v>0.51807335387954478</v>
      </c>
      <c r="H67" s="26">
        <f>(0.5*B64/A64+D64/C64)*G67</f>
        <v>5.5921479756638106E-3</v>
      </c>
      <c r="I67" s="35">
        <f>+(G67-E67)/G67</f>
        <v>3.938957111008419E-2</v>
      </c>
    </row>
    <row r="68" spans="1:9" x14ac:dyDescent="0.25">
      <c r="A68" s="2"/>
      <c r="B68" s="2"/>
      <c r="C68" s="2"/>
      <c r="D68" s="2"/>
      <c r="E68" s="2"/>
      <c r="F68" s="2"/>
      <c r="G68" s="2"/>
      <c r="H68" s="3"/>
    </row>
    <row r="69" spans="1:9" x14ac:dyDescent="0.25">
      <c r="A69" s="8" t="s">
        <v>8</v>
      </c>
      <c r="B69" s="11" t="s">
        <v>18</v>
      </c>
      <c r="E69" s="2"/>
      <c r="F69" s="2"/>
      <c r="G69" s="2"/>
      <c r="H69" s="3"/>
    </row>
    <row r="70" spans="1:9" x14ac:dyDescent="0.25">
      <c r="A70" s="1">
        <v>8.9999999999999993E-3</v>
      </c>
      <c r="B70" s="1">
        <v>1E-3</v>
      </c>
      <c r="G70" s="2"/>
      <c r="H70" s="3"/>
    </row>
    <row r="72" spans="1:9" x14ac:dyDescent="0.25">
      <c r="A72" s="27" t="s">
        <v>3</v>
      </c>
      <c r="B72" s="11" t="s">
        <v>19</v>
      </c>
      <c r="C72" s="8" t="s">
        <v>20</v>
      </c>
      <c r="D72" s="11" t="s">
        <v>21</v>
      </c>
      <c r="E72" s="27" t="s">
        <v>4</v>
      </c>
      <c r="F72" s="11" t="s">
        <v>7</v>
      </c>
      <c r="G72" s="8" t="s">
        <v>6</v>
      </c>
      <c r="H72" s="11" t="s">
        <v>9</v>
      </c>
    </row>
    <row r="73" spans="1:9" x14ac:dyDescent="0.25">
      <c r="A73" s="24">
        <f>+$A$70*$J$3*A56</f>
        <v>1.3671000000000003E-2</v>
      </c>
      <c r="B73" s="6">
        <f>+($B$70/$A$70+$B$56/A56)*A73</f>
        <v>1.6954000000000003E-3</v>
      </c>
      <c r="C73" s="7">
        <f>+E59*($J$3/(2*C56))^0.5</f>
        <v>1.4328509406710168</v>
      </c>
      <c r="D73" s="7">
        <f>+(F59/E59+0.5*D56/C56)*C73</f>
        <v>1.4473969855232652E-2</v>
      </c>
      <c r="E73" s="24">
        <f>7/10*$A$70*C73^2</f>
        <v>1.2934289454545451E-2</v>
      </c>
      <c r="F73" s="6">
        <f>+($B$70/$A$70+2*D73/C73)*E73</f>
        <v>1.6984551933884294E-3</v>
      </c>
      <c r="G73" s="6">
        <f>+ABS(A73-E73)</f>
        <v>7.3671054545455111E-4</v>
      </c>
      <c r="H73" s="6">
        <f>+F73+B73</f>
        <v>3.3938551933884297E-3</v>
      </c>
    </row>
    <row r="74" spans="1:9" x14ac:dyDescent="0.25">
      <c r="A74" s="24">
        <f>+$A$70*$J$3*A60</f>
        <v>1.2348000000000001E-2</v>
      </c>
      <c r="B74" s="6">
        <f>+($B$70/$A$70+$B$60/A60)*A74</f>
        <v>1.5484000000000001E-3</v>
      </c>
      <c r="C74" s="7">
        <f>+E63*($J$3/(2*C60))^0.5</f>
        <v>1.3512860690483124</v>
      </c>
      <c r="D74" s="7">
        <f>+(F63/E63+0.5*D60/C60)*C74</f>
        <v>1.4368041450527842E-2</v>
      </c>
      <c r="E74" s="24">
        <f>7/10*$A$70*C74^2</f>
        <v>1.1503636454545454E-2</v>
      </c>
      <c r="F74" s="6">
        <f>+($B$70/$A$70+2*D74/C74)*E74</f>
        <v>1.5228150398530764E-3</v>
      </c>
      <c r="G74" s="6">
        <f>+ABS(A74-E74)</f>
        <v>8.4436354545454687E-4</v>
      </c>
      <c r="H74" s="6">
        <f t="shared" ref="H74:H75" si="11">+F74+B74</f>
        <v>3.0712150398530765E-3</v>
      </c>
    </row>
    <row r="75" spans="1:9" x14ac:dyDescent="0.25">
      <c r="A75" s="24">
        <f>+$A$70*$J$3*A64</f>
        <v>1.07604E-2</v>
      </c>
      <c r="B75" s="6">
        <f>+($B$70/$A$70+$B$64/A64)*A75</f>
        <v>1.3720000000000002E-3</v>
      </c>
      <c r="C75" s="7">
        <f>+E67*($J$3/(2*C64))^0.5</f>
        <v>1.2554263230175047</v>
      </c>
      <c r="D75" s="7">
        <f>+(F67/E67+0.5*D64/C64)*C75</f>
        <v>1.4243548273864454E-2</v>
      </c>
      <c r="E75" s="24">
        <f>7/10*$A$70*C75^2</f>
        <v>9.9294000909090872E-3</v>
      </c>
      <c r="F75" s="6">
        <f>+($B$70/$A$70+2*D75/C75)*E75</f>
        <v>1.328576417263544E-3</v>
      </c>
      <c r="G75" s="10">
        <f>+ABS(A75-E75)</f>
        <v>8.3099990909091259E-4</v>
      </c>
      <c r="H75" s="6">
        <f t="shared" si="11"/>
        <v>2.7005764172635441E-3</v>
      </c>
    </row>
  </sheetData>
  <mergeCells count="8">
    <mergeCell ref="A54:E54"/>
    <mergeCell ref="J1:J2"/>
    <mergeCell ref="A53:G53"/>
    <mergeCell ref="A1:G1"/>
    <mergeCell ref="A3:G3"/>
    <mergeCell ref="A28:G28"/>
    <mergeCell ref="A4:F4"/>
    <mergeCell ref="A29:F2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EFFEGIPI</dc:creator>
  <cp:lastModifiedBy>EFFEGIPI</cp:lastModifiedBy>
  <dcterms:created xsi:type="dcterms:W3CDTF">2014-02-23T18:37:00Z</dcterms:created>
  <dcterms:modified xsi:type="dcterms:W3CDTF">2014-03-22T06:32:16Z</dcterms:modified>
</cp:coreProperties>
</file>