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5595" windowHeight="5385" activeTab="1"/>
  </bookViews>
  <sheets>
    <sheet name="traiettoria" sheetId="2" r:id="rId1"/>
    <sheet name="GITTATA" sheetId="3" r:id="rId2"/>
  </sheets>
  <calcPr calcId="125725"/>
</workbook>
</file>

<file path=xl/calcChain.xml><?xml version="1.0" encoding="utf-8"?>
<calcChain xmlns="http://schemas.openxmlformats.org/spreadsheetml/2006/main">
  <c r="O10" i="3"/>
  <c r="O11"/>
  <c r="O12"/>
  <c r="O13"/>
  <c r="O14"/>
  <c r="O15"/>
  <c r="O9"/>
  <c r="L10"/>
  <c r="L11"/>
  <c r="L12"/>
  <c r="L13"/>
  <c r="L14"/>
  <c r="L15"/>
  <c r="L9"/>
  <c r="K10"/>
  <c r="K11"/>
  <c r="K12"/>
  <c r="K13"/>
  <c r="K14"/>
  <c r="K15"/>
  <c r="K9"/>
  <c r="I10"/>
  <c r="I11"/>
  <c r="I12"/>
  <c r="I13"/>
  <c r="I14"/>
  <c r="I15"/>
  <c r="I9"/>
  <c r="G10"/>
  <c r="G11"/>
  <c r="G12"/>
  <c r="G13"/>
  <c r="G14"/>
  <c r="G15"/>
  <c r="G9"/>
  <c r="H25" i="2"/>
  <c r="I7"/>
  <c r="E19"/>
  <c r="G19" s="1"/>
  <c r="F19"/>
  <c r="H19"/>
  <c r="I19" s="1"/>
  <c r="J19" s="1"/>
  <c r="E20"/>
  <c r="F20"/>
  <c r="G20"/>
  <c r="H20"/>
  <c r="I20" s="1"/>
  <c r="J20" s="1"/>
  <c r="E21"/>
  <c r="G21" s="1"/>
  <c r="F21"/>
  <c r="H21"/>
  <c r="I21" s="1"/>
  <c r="J21" s="1"/>
  <c r="E22"/>
  <c r="F22"/>
  <c r="G22"/>
  <c r="H22"/>
  <c r="I22" s="1"/>
  <c r="J22" s="1"/>
  <c r="E23"/>
  <c r="G23" s="1"/>
  <c r="F23"/>
  <c r="H23"/>
  <c r="I23" s="1"/>
  <c r="J23" s="1"/>
  <c r="I18"/>
  <c r="F18"/>
  <c r="G7"/>
  <c r="P17" i="3"/>
  <c r="F13"/>
  <c r="H13" s="1"/>
  <c r="F14"/>
  <c r="H14" s="1"/>
  <c r="F15"/>
  <c r="H15" s="1"/>
  <c r="F27" i="2"/>
  <c r="F25"/>
  <c r="H18"/>
  <c r="G18"/>
  <c r="E18"/>
  <c r="F7"/>
  <c r="H7" s="1"/>
  <c r="F10" i="3"/>
  <c r="H10" s="1"/>
  <c r="N10" s="1"/>
  <c r="F11"/>
  <c r="H11" s="1"/>
  <c r="N11" s="1"/>
  <c r="F12"/>
  <c r="H12" s="1"/>
  <c r="N12" s="1"/>
  <c r="F9"/>
  <c r="H9" s="1"/>
  <c r="N9" s="1"/>
  <c r="C17" i="2"/>
  <c r="J18" l="1"/>
  <c r="H27"/>
  <c r="N14" i="3"/>
  <c r="N15"/>
  <c r="N13"/>
  <c r="N17" l="1"/>
  <c r="F29" i="2"/>
</calcChain>
</file>

<file path=xl/comments1.xml><?xml version="1.0" encoding="utf-8"?>
<comments xmlns="http://schemas.openxmlformats.org/spreadsheetml/2006/main">
  <authors>
    <author>S. Arvati G.P. Brunetto</author>
  </authors>
  <commentList>
    <comment ref="H25" authorId="0">
      <text>
        <r>
          <rPr>
            <sz val="9"/>
            <color indexed="81"/>
            <rFont val="Tahoma"/>
            <family val="2"/>
          </rPr>
          <t xml:space="preserve"> La cella calcola per 6 serie di misure, modificare la formula a seconda del numero di dati a disposizione.
</t>
        </r>
      </text>
    </comment>
  </commentList>
</comments>
</file>

<file path=xl/comments2.xml><?xml version="1.0" encoding="utf-8"?>
<comments xmlns="http://schemas.openxmlformats.org/spreadsheetml/2006/main">
  <authors>
    <author>S. Arvati G.P. Brunetto</author>
  </authors>
  <commentList>
    <comment ref="P17" authorId="0">
      <text>
        <r>
          <rPr>
            <sz val="9"/>
            <color indexed="81"/>
            <rFont val="Tahoma"/>
            <family val="2"/>
          </rPr>
          <t xml:space="preserve">La formula è valida per 7 serie di dati, va variata per un numero diverso
</t>
        </r>
      </text>
    </comment>
  </commentList>
</comments>
</file>

<file path=xl/sharedStrings.xml><?xml version="1.0" encoding="utf-8"?>
<sst xmlns="http://schemas.openxmlformats.org/spreadsheetml/2006/main" count="87" uniqueCount="44">
  <si>
    <t>m</t>
  </si>
  <si>
    <t>K=Y/X²</t>
  </si>
  <si>
    <t>Y</t>
  </si>
  <si>
    <t>er</t>
  </si>
  <si>
    <t>%</t>
  </si>
  <si>
    <r>
      <t>m</t>
    </r>
    <r>
      <rPr>
        <vertAlign val="superscript"/>
        <sz val="9"/>
        <color theme="1"/>
        <rFont val="Calibri"/>
        <family val="2"/>
        <scheme val="minor"/>
      </rPr>
      <t>-1</t>
    </r>
  </si>
  <si>
    <t>media=</t>
  </si>
  <si>
    <t>±</t>
  </si>
  <si>
    <t>g/(2Vo²)=</t>
  </si>
  <si>
    <t>scostamento</t>
  </si>
  <si>
    <t>m²</t>
  </si>
  <si>
    <t>t1</t>
  </si>
  <si>
    <t>t2</t>
  </si>
  <si>
    <t>t3</t>
  </si>
  <si>
    <t>tm</t>
  </si>
  <si>
    <t>Vo</t>
  </si>
  <si>
    <t>e_tm</t>
  </si>
  <si>
    <t>e_Vo</t>
  </si>
  <si>
    <t>H</t>
  </si>
  <si>
    <t>gitt teo</t>
  </si>
  <si>
    <t>e_gitt teo</t>
  </si>
  <si>
    <t>s</t>
  </si>
  <si>
    <t>m/s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</si>
  <si>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s</t>
    </r>
  </si>
  <si>
    <t>gitt sper</t>
  </si>
  <si>
    <t>gitt/Vo</t>
  </si>
  <si>
    <t>STUDIO DELLA TRAIETTORIA</t>
  </si>
  <si>
    <t>VELOCITA' DI LANCIO</t>
  </si>
  <si>
    <t>TRAIETTORIA</t>
  </si>
  <si>
    <t>X1</t>
  </si>
  <si>
    <t>X2</t>
  </si>
  <si>
    <t>X3</t>
  </si>
  <si>
    <t>Xm</t>
  </si>
  <si>
    <t>e_Xm</t>
  </si>
  <si>
    <t>e_K</t>
  </si>
  <si>
    <t>(Xm)²</t>
  </si>
  <si>
    <t>e_Y =</t>
  </si>
  <si>
    <t>e_X =</t>
  </si>
  <si>
    <t>STUDIO DELLA GITTATA</t>
  </si>
  <si>
    <r>
      <t>e_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s</t>
    </r>
  </si>
  <si>
    <t>e_gitt/Vo</t>
  </si>
  <si>
    <t>e_gitt sper=</t>
  </si>
  <si>
    <r>
      <t>e_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s=</t>
    </r>
  </si>
  <si>
    <t>e_H =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</si>
</sst>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11E9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4" fillId="2" borderId="0" xfId="0" applyFont="1" applyFill="1"/>
    <xf numFmtId="0" fontId="0" fillId="3" borderId="0" xfId="0" applyFill="1"/>
    <xf numFmtId="0" fontId="0" fillId="0" borderId="0" xfId="0" applyAlignment="1">
      <alignment horizontal="right"/>
    </xf>
    <xf numFmtId="0" fontId="0" fillId="4" borderId="0" xfId="0" applyFill="1"/>
    <xf numFmtId="164" fontId="0" fillId="4" borderId="0" xfId="0" applyNumberFormat="1" applyFill="1"/>
    <xf numFmtId="0" fontId="0" fillId="4" borderId="0" xfId="0" applyFill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1E91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en-US"/>
              <a:t>traiettoria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</c:trendline>
          <c:xVal>
            <c:numRef>
              <c:f>traiettoria!$E$17:$E$23</c:f>
              <c:numCache>
                <c:formatCode>0.000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xVal>
          <c:yVal>
            <c:numRef>
              <c:f>traiettoria!$A$17:$A$23</c:f>
              <c:numCache>
                <c:formatCode>0.000</c:formatCode>
                <c:ptCount val="7"/>
                <c:pt idx="0">
                  <c:v>0</c:v>
                </c:pt>
              </c:numCache>
            </c:numRef>
          </c:yVal>
        </c:ser>
        <c:axId val="102340864"/>
        <c:axId val="102355328"/>
      </c:scatterChart>
      <c:valAx>
        <c:axId val="1023408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  <c:layout/>
        </c:title>
        <c:numFmt formatCode="0.000" sourceLinked="1"/>
        <c:majorTickMark val="none"/>
        <c:tickLblPos val="nextTo"/>
        <c:crossAx val="102355328"/>
        <c:crosses val="autoZero"/>
        <c:crossBetween val="midCat"/>
      </c:valAx>
      <c:valAx>
        <c:axId val="10235532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 (m)</a:t>
                </a:r>
              </a:p>
            </c:rich>
          </c:tx>
          <c:layout/>
        </c:title>
        <c:numFmt formatCode="0.000" sourceLinked="1"/>
        <c:majorTickMark val="none"/>
        <c:tickLblPos val="nextTo"/>
        <c:crossAx val="102340864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en-US"/>
              <a:t>Y vs X²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</c:trendline>
          <c:xVal>
            <c:numRef>
              <c:f>traiettoria!$G$17:$G$23</c:f>
              <c:numCache>
                <c:formatCode>0.000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xVal>
          <c:yVal>
            <c:numRef>
              <c:f>traiettoria!$A$17:$A$23</c:f>
              <c:numCache>
                <c:formatCode>0.000</c:formatCode>
                <c:ptCount val="7"/>
                <c:pt idx="0">
                  <c:v>0</c:v>
                </c:pt>
              </c:numCache>
            </c:numRef>
          </c:yVal>
        </c:ser>
        <c:axId val="102904576"/>
        <c:axId val="102906496"/>
      </c:scatterChart>
      <c:valAx>
        <c:axId val="1029045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X² (m²)</a:t>
                </a:r>
              </a:p>
            </c:rich>
          </c:tx>
          <c:layout/>
        </c:title>
        <c:numFmt formatCode="0.000" sourceLinked="1"/>
        <c:majorTickMark val="none"/>
        <c:tickLblPos val="nextTo"/>
        <c:crossAx val="102906496"/>
        <c:crosses val="autoZero"/>
        <c:crossBetween val="midCat"/>
      </c:valAx>
      <c:valAx>
        <c:axId val="10290649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 (m)</a:t>
                </a:r>
              </a:p>
            </c:rich>
          </c:tx>
          <c:layout/>
        </c:title>
        <c:numFmt formatCode="0.000" sourceLinked="1"/>
        <c:majorTickMark val="none"/>
        <c:tickLblPos val="nextTo"/>
        <c:crossAx val="102904576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en-US"/>
              <a:t>gittata sper. vs Vo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</c:trendline>
          <c:xVal>
            <c:numRef>
              <c:f>GITTATA!$H$9:$H$15</c:f>
              <c:numCache>
                <c:formatCode>0.00</c:formatCode>
                <c:ptCount val="7"/>
                <c:pt idx="0">
                  <c:v>1.3513513513513515</c:v>
                </c:pt>
                <c:pt idx="1">
                  <c:v>1.6759776536312849</c:v>
                </c:pt>
                <c:pt idx="2">
                  <c:v>1.7857142857142856</c:v>
                </c:pt>
                <c:pt idx="3">
                  <c:v>2.0168067226890756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xVal>
          <c:yVal>
            <c:numRef>
              <c:f>GITTATA!$M$9:$M$15</c:f>
              <c:numCache>
                <c:formatCode>0.000</c:formatCode>
                <c:ptCount val="7"/>
                <c:pt idx="0">
                  <c:v>0.56000000000000005</c:v>
                </c:pt>
                <c:pt idx="1">
                  <c:v>0.71</c:v>
                </c:pt>
                <c:pt idx="2">
                  <c:v>0.76</c:v>
                </c:pt>
                <c:pt idx="3">
                  <c:v>0.8</c:v>
                </c:pt>
              </c:numCache>
            </c:numRef>
          </c:yVal>
        </c:ser>
        <c:axId val="102944128"/>
        <c:axId val="103286272"/>
      </c:scatterChart>
      <c:valAx>
        <c:axId val="1029441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 (m/s)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103286272"/>
        <c:crosses val="autoZero"/>
        <c:crossBetween val="midCat"/>
      </c:valAx>
      <c:valAx>
        <c:axId val="10328627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gittata (m)</a:t>
                </a:r>
              </a:p>
            </c:rich>
          </c:tx>
          <c:layout/>
        </c:title>
        <c:numFmt formatCode="0.000" sourceLinked="1"/>
        <c:majorTickMark val="none"/>
        <c:tickLblPos val="nextTo"/>
        <c:crossAx val="102944128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29</xdr:row>
      <xdr:rowOff>95249</xdr:rowOff>
    </xdr:from>
    <xdr:to>
      <xdr:col>8</xdr:col>
      <xdr:colOff>114300</xdr:colOff>
      <xdr:row>45</xdr:row>
      <xdr:rowOff>180974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123824</xdr:colOff>
      <xdr:row>29</xdr:row>
      <xdr:rowOff>95250</xdr:rowOff>
    </xdr:from>
    <xdr:to>
      <xdr:col>14</xdr:col>
      <xdr:colOff>390525</xdr:colOff>
      <xdr:row>46</xdr:row>
      <xdr:rowOff>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16</xdr:row>
      <xdr:rowOff>19050</xdr:rowOff>
    </xdr:from>
    <xdr:to>
      <xdr:col>8</xdr:col>
      <xdr:colOff>190500</xdr:colOff>
      <xdr:row>32</xdr:row>
      <xdr:rowOff>95250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opLeftCell="A9" workbookViewId="0">
      <selection activeCell="F29" sqref="F29"/>
    </sheetView>
  </sheetViews>
  <sheetFormatPr defaultRowHeight="15"/>
  <cols>
    <col min="6" max="6" width="9.5703125" bestFit="1" customWidth="1"/>
    <col min="8" max="8" width="9.5703125" bestFit="1" customWidth="1"/>
  </cols>
  <sheetData>
    <row r="1" spans="1:10">
      <c r="A1" s="7" t="s">
        <v>26</v>
      </c>
      <c r="B1" s="7"/>
      <c r="C1" s="7"/>
    </row>
    <row r="3" spans="1:10">
      <c r="A3" s="8" t="s">
        <v>27</v>
      </c>
      <c r="B3" s="8"/>
    </row>
    <row r="5" spans="1:10">
      <c r="A5" s="3" t="s">
        <v>23</v>
      </c>
      <c r="B5" s="3" t="s">
        <v>39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16</v>
      </c>
      <c r="H5" s="3" t="s">
        <v>15</v>
      </c>
      <c r="I5" s="3" t="s">
        <v>17</v>
      </c>
    </row>
    <row r="6" spans="1:10">
      <c r="A6" s="5" t="s">
        <v>0</v>
      </c>
      <c r="B6" s="5" t="s">
        <v>0</v>
      </c>
      <c r="C6" s="5" t="s">
        <v>21</v>
      </c>
      <c r="D6" s="5" t="s">
        <v>21</v>
      </c>
      <c r="E6" s="5" t="s">
        <v>21</v>
      </c>
      <c r="F6" s="5" t="s">
        <v>21</v>
      </c>
      <c r="G6" s="5" t="s">
        <v>21</v>
      </c>
      <c r="H6" s="5" t="s">
        <v>22</v>
      </c>
      <c r="I6" s="5" t="s">
        <v>22</v>
      </c>
    </row>
    <row r="7" spans="1:10">
      <c r="A7" s="3"/>
      <c r="B7" s="3"/>
      <c r="C7" s="3"/>
      <c r="D7" s="3"/>
      <c r="E7" s="3"/>
      <c r="F7" s="3" t="e">
        <f>AVERAGE(C7:E7)</f>
        <v>#DIV/0!</v>
      </c>
      <c r="G7" s="3" t="e">
        <f>STDEV(C7:E7)/SQRT(3)</f>
        <v>#DIV/0!</v>
      </c>
      <c r="H7" s="3" t="e">
        <f>A7/F7</f>
        <v>#DIV/0!</v>
      </c>
      <c r="I7" s="3" t="e">
        <f>H7*(SQRT((B7/A7)^2+(G7/F7)^2))</f>
        <v>#DIV/0!</v>
      </c>
    </row>
    <row r="10" spans="1:10">
      <c r="A10" s="8" t="s">
        <v>28</v>
      </c>
      <c r="B10" s="8"/>
    </row>
    <row r="12" spans="1:10">
      <c r="A12" t="s">
        <v>37</v>
      </c>
      <c r="B12" s="1">
        <v>4.0000000000000001E-3</v>
      </c>
      <c r="C12" t="s">
        <v>0</v>
      </c>
    </row>
    <row r="13" spans="1:10">
      <c r="A13" t="s">
        <v>36</v>
      </c>
      <c r="B13" s="1">
        <v>5.0000000000000001E-3</v>
      </c>
      <c r="C13" t="s">
        <v>0</v>
      </c>
    </row>
    <row r="15" spans="1:10">
      <c r="A15" s="3" t="s">
        <v>2</v>
      </c>
      <c r="B15" s="3" t="s">
        <v>29</v>
      </c>
      <c r="C15" s="3" t="s">
        <v>30</v>
      </c>
      <c r="D15" s="3" t="s">
        <v>31</v>
      </c>
      <c r="E15" s="3" t="s">
        <v>32</v>
      </c>
      <c r="F15" s="3" t="s">
        <v>33</v>
      </c>
      <c r="G15" s="3" t="s">
        <v>35</v>
      </c>
      <c r="H15" s="3" t="s">
        <v>1</v>
      </c>
      <c r="I15" s="3" t="s">
        <v>34</v>
      </c>
      <c r="J15" s="3" t="s">
        <v>3</v>
      </c>
    </row>
    <row r="16" spans="1:10">
      <c r="A16" s="5" t="s">
        <v>0</v>
      </c>
      <c r="B16" s="5" t="s">
        <v>0</v>
      </c>
      <c r="C16" s="5" t="s">
        <v>0</v>
      </c>
      <c r="D16" s="5" t="s">
        <v>0</v>
      </c>
      <c r="E16" s="5" t="s">
        <v>0</v>
      </c>
      <c r="F16" s="5" t="s">
        <v>0</v>
      </c>
      <c r="G16" s="5" t="s">
        <v>10</v>
      </c>
      <c r="H16" s="5" t="s">
        <v>5</v>
      </c>
      <c r="I16" s="5" t="s">
        <v>5</v>
      </c>
      <c r="J16" s="5" t="s">
        <v>4</v>
      </c>
    </row>
    <row r="17" spans="1:10">
      <c r="A17" s="4">
        <v>0</v>
      </c>
      <c r="B17" s="4">
        <v>0</v>
      </c>
      <c r="C17" s="4">
        <f>A17^2</f>
        <v>0</v>
      </c>
      <c r="D17" s="3"/>
      <c r="E17" s="4">
        <v>0</v>
      </c>
      <c r="F17" s="4"/>
      <c r="G17" s="4">
        <v>0</v>
      </c>
      <c r="H17" s="4"/>
      <c r="I17" s="4"/>
      <c r="J17" s="4"/>
    </row>
    <row r="18" spans="1:10">
      <c r="A18" s="4"/>
      <c r="B18" s="4"/>
      <c r="C18" s="4"/>
      <c r="D18" s="4"/>
      <c r="E18" s="4" t="e">
        <f>AVERAGE(B18:D18)</f>
        <v>#DIV/0!</v>
      </c>
      <c r="F18" s="3" t="e">
        <f>STDEV(B18:D18)/SQRT(3)</f>
        <v>#DIV/0!</v>
      </c>
      <c r="G18" s="4" t="e">
        <f>E18^2</f>
        <v>#DIV/0!</v>
      </c>
      <c r="H18" s="4" t="e">
        <f>A18/E18^2</f>
        <v>#DIV/0!</v>
      </c>
      <c r="I18" s="4" t="e">
        <f>H18*SQRT(4*($B$12/E18)^2+($B$13/A18)^2)</f>
        <v>#DIV/0!</v>
      </c>
      <c r="J18" s="4" t="e">
        <f>I18/H18*100</f>
        <v>#DIV/0!</v>
      </c>
    </row>
    <row r="19" spans="1:10">
      <c r="A19" s="4"/>
      <c r="B19" s="4"/>
      <c r="C19" s="4"/>
      <c r="D19" s="4"/>
      <c r="E19" s="4" t="e">
        <f t="shared" ref="E19:E23" si="0">AVERAGE(B19:D19)</f>
        <v>#DIV/0!</v>
      </c>
      <c r="F19" s="3" t="e">
        <f t="shared" ref="F19:F23" si="1">STDEV(B19:D19)/SQRT(3)</f>
        <v>#DIV/0!</v>
      </c>
      <c r="G19" s="4" t="e">
        <f t="shared" ref="G19:G23" si="2">E19^2</f>
        <v>#DIV/0!</v>
      </c>
      <c r="H19" s="4" t="e">
        <f t="shared" ref="H19:H23" si="3">A19/E19^2</f>
        <v>#DIV/0!</v>
      </c>
      <c r="I19" s="4" t="e">
        <f t="shared" ref="I19:I23" si="4">H19*SQRT(4*($B$12/E19)^2+($B$13/A19)^2)</f>
        <v>#DIV/0!</v>
      </c>
      <c r="J19" s="4" t="e">
        <f t="shared" ref="J19:J23" si="5">I19/H19*100</f>
        <v>#DIV/0!</v>
      </c>
    </row>
    <row r="20" spans="1:10">
      <c r="A20" s="4"/>
      <c r="B20" s="4"/>
      <c r="C20" s="4"/>
      <c r="D20" s="4"/>
      <c r="E20" s="4" t="e">
        <f t="shared" si="0"/>
        <v>#DIV/0!</v>
      </c>
      <c r="F20" s="3" t="e">
        <f t="shared" si="1"/>
        <v>#DIV/0!</v>
      </c>
      <c r="G20" s="4" t="e">
        <f t="shared" si="2"/>
        <v>#DIV/0!</v>
      </c>
      <c r="H20" s="4" t="e">
        <f t="shared" si="3"/>
        <v>#DIV/0!</v>
      </c>
      <c r="I20" s="4" t="e">
        <f t="shared" si="4"/>
        <v>#DIV/0!</v>
      </c>
      <c r="J20" s="4" t="e">
        <f t="shared" si="5"/>
        <v>#DIV/0!</v>
      </c>
    </row>
    <row r="21" spans="1:10">
      <c r="A21" s="4"/>
      <c r="B21" s="4"/>
      <c r="C21" s="4"/>
      <c r="D21" s="4"/>
      <c r="E21" s="4" t="e">
        <f t="shared" si="0"/>
        <v>#DIV/0!</v>
      </c>
      <c r="F21" s="3" t="e">
        <f t="shared" si="1"/>
        <v>#DIV/0!</v>
      </c>
      <c r="G21" s="4" t="e">
        <f t="shared" si="2"/>
        <v>#DIV/0!</v>
      </c>
      <c r="H21" s="4" t="e">
        <f t="shared" si="3"/>
        <v>#DIV/0!</v>
      </c>
      <c r="I21" s="4" t="e">
        <f t="shared" si="4"/>
        <v>#DIV/0!</v>
      </c>
      <c r="J21" s="4" t="e">
        <f t="shared" si="5"/>
        <v>#DIV/0!</v>
      </c>
    </row>
    <row r="22" spans="1:10">
      <c r="A22" s="4"/>
      <c r="B22" s="4"/>
      <c r="C22" s="4"/>
      <c r="D22" s="4"/>
      <c r="E22" s="4" t="e">
        <f t="shared" si="0"/>
        <v>#DIV/0!</v>
      </c>
      <c r="F22" s="3" t="e">
        <f t="shared" si="1"/>
        <v>#DIV/0!</v>
      </c>
      <c r="G22" s="4" t="e">
        <f t="shared" si="2"/>
        <v>#DIV/0!</v>
      </c>
      <c r="H22" s="4" t="e">
        <f t="shared" si="3"/>
        <v>#DIV/0!</v>
      </c>
      <c r="I22" s="4" t="e">
        <f t="shared" si="4"/>
        <v>#DIV/0!</v>
      </c>
      <c r="J22" s="4" t="e">
        <f t="shared" si="5"/>
        <v>#DIV/0!</v>
      </c>
    </row>
    <row r="23" spans="1:10">
      <c r="A23" s="4"/>
      <c r="B23" s="4"/>
      <c r="C23" s="4"/>
      <c r="D23" s="4"/>
      <c r="E23" s="4" t="e">
        <f t="shared" si="0"/>
        <v>#DIV/0!</v>
      </c>
      <c r="F23" s="3" t="e">
        <f t="shared" si="1"/>
        <v>#DIV/0!</v>
      </c>
      <c r="G23" s="4" t="e">
        <f t="shared" si="2"/>
        <v>#DIV/0!</v>
      </c>
      <c r="H23" s="4" t="e">
        <f t="shared" si="3"/>
        <v>#DIV/0!</v>
      </c>
      <c r="I23" s="4" t="e">
        <f t="shared" si="4"/>
        <v>#DIV/0!</v>
      </c>
      <c r="J23" s="4" t="e">
        <f t="shared" si="5"/>
        <v>#DIV/0!</v>
      </c>
    </row>
    <row r="25" spans="1:10">
      <c r="D25" s="10"/>
      <c r="E25" s="10" t="s">
        <v>6</v>
      </c>
      <c r="F25" s="11" t="e">
        <f>AVERAGE(H18:H23)</f>
        <v>#DIV/0!</v>
      </c>
      <c r="G25" s="12" t="s">
        <v>7</v>
      </c>
      <c r="H25" s="13" t="e">
        <f>STDEV(H18:H23)/SQRT(6)</f>
        <v>#DIV/0!</v>
      </c>
    </row>
    <row r="27" spans="1:10">
      <c r="D27" s="10"/>
      <c r="E27" s="10" t="s">
        <v>8</v>
      </c>
      <c r="F27" s="11" t="e">
        <f>9.81/(2*H7^2)</f>
        <v>#DIV/0!</v>
      </c>
      <c r="G27" s="12" t="s">
        <v>7</v>
      </c>
      <c r="H27" s="14" t="e">
        <f>F27*(2*I7/H7)</f>
        <v>#DIV/0!</v>
      </c>
    </row>
    <row r="29" spans="1:10">
      <c r="D29" s="10"/>
      <c r="E29" s="15" t="s">
        <v>9</v>
      </c>
      <c r="F29" s="10" t="e">
        <f>(F25-F27)/F27*100</f>
        <v>#DIV/0!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7"/>
  <sheetViews>
    <sheetView tabSelected="1" workbookViewId="0">
      <selection activeCell="D1" sqref="D1"/>
    </sheetView>
  </sheetViews>
  <sheetFormatPr defaultRowHeight="15"/>
  <sheetData>
    <row r="1" spans="1:15">
      <c r="A1" s="2" t="s">
        <v>38</v>
      </c>
      <c r="B1" s="2"/>
      <c r="C1" s="2"/>
    </row>
    <row r="4" spans="1:15">
      <c r="B4" t="s">
        <v>42</v>
      </c>
      <c r="C4" s="1">
        <v>5.0000000000000001E-3</v>
      </c>
      <c r="D4" t="s">
        <v>0</v>
      </c>
    </row>
    <row r="5" spans="1:15">
      <c r="B5" t="s">
        <v>43</v>
      </c>
      <c r="C5" s="1">
        <v>5.0000000000000001E-3</v>
      </c>
      <c r="D5" t="s">
        <v>0</v>
      </c>
    </row>
    <row r="6" spans="1:15">
      <c r="B6" s="9" t="s">
        <v>41</v>
      </c>
      <c r="C6" s="1">
        <v>4.0000000000000001E-3</v>
      </c>
      <c r="D6" t="s">
        <v>0</v>
      </c>
    </row>
    <row r="7" spans="1:15">
      <c r="B7" s="3" t="s">
        <v>23</v>
      </c>
      <c r="C7" s="3" t="s">
        <v>11</v>
      </c>
      <c r="D7" s="3" t="s">
        <v>12</v>
      </c>
      <c r="E7" s="3" t="s">
        <v>13</v>
      </c>
      <c r="F7" s="3" t="s">
        <v>14</v>
      </c>
      <c r="G7" s="3" t="s">
        <v>16</v>
      </c>
      <c r="H7" s="3" t="s">
        <v>15</v>
      </c>
      <c r="I7" s="3" t="s">
        <v>17</v>
      </c>
      <c r="J7" s="3" t="s">
        <v>18</v>
      </c>
      <c r="K7" s="3" t="s">
        <v>19</v>
      </c>
      <c r="L7" s="3" t="s">
        <v>20</v>
      </c>
      <c r="M7" s="3" t="s">
        <v>24</v>
      </c>
      <c r="N7" s="3" t="s">
        <v>25</v>
      </c>
      <c r="O7" s="3" t="s">
        <v>40</v>
      </c>
    </row>
    <row r="8" spans="1:15">
      <c r="B8" s="5" t="s">
        <v>0</v>
      </c>
      <c r="C8" s="5" t="s">
        <v>21</v>
      </c>
      <c r="D8" s="5" t="s">
        <v>21</v>
      </c>
      <c r="E8" s="5" t="s">
        <v>21</v>
      </c>
      <c r="F8" s="5" t="s">
        <v>21</v>
      </c>
      <c r="G8" s="5" t="s">
        <v>21</v>
      </c>
      <c r="H8" s="5" t="s">
        <v>22</v>
      </c>
      <c r="I8" s="5" t="s">
        <v>22</v>
      </c>
      <c r="J8" s="5" t="s">
        <v>0</v>
      </c>
      <c r="K8" s="5" t="s">
        <v>0</v>
      </c>
      <c r="L8" s="5" t="s">
        <v>0</v>
      </c>
      <c r="M8" s="5" t="s">
        <v>0</v>
      </c>
      <c r="N8" s="5" t="s">
        <v>21</v>
      </c>
      <c r="O8" s="5" t="s">
        <v>21</v>
      </c>
    </row>
    <row r="9" spans="1:15">
      <c r="B9" s="4">
        <v>1</v>
      </c>
      <c r="C9" s="6">
        <v>0.72</v>
      </c>
      <c r="D9" s="6">
        <v>0.74</v>
      </c>
      <c r="E9" s="6">
        <v>0.76</v>
      </c>
      <c r="F9" s="6">
        <f>AVERAGE(C9:E9)</f>
        <v>0.73999999999999988</v>
      </c>
      <c r="G9" s="6">
        <f>STDEV(C9:E9)/SQRT(3)</f>
        <v>1.1547005383792526E-2</v>
      </c>
      <c r="H9" s="6">
        <f>B9/F9</f>
        <v>1.3513513513513515</v>
      </c>
      <c r="I9" s="6">
        <f>H9*SQRT(($C$4/B9)^2+(G9/F9)^2)</f>
        <v>2.214265497671529E-2</v>
      </c>
      <c r="J9" s="4">
        <v>0.88</v>
      </c>
      <c r="K9" s="4">
        <f>H9*SQRT(2*J9/9.81)</f>
        <v>0.57238745989522399</v>
      </c>
      <c r="L9" s="6">
        <f>K9*SQRT((I9/H9)^2+0.25*($C$5/J9)^2)</f>
        <v>9.5188136879897651E-3</v>
      </c>
      <c r="M9" s="4">
        <v>0.56000000000000005</v>
      </c>
      <c r="N9" s="4">
        <f>M9/H9</f>
        <v>0.41439999999999999</v>
      </c>
      <c r="O9" s="4">
        <f>N9*SQRT(($C$6/M9)^2+(I9/H9)^2)</f>
        <v>7.4073016229483602E-3</v>
      </c>
    </row>
    <row r="10" spans="1:15">
      <c r="B10" s="4">
        <v>1</v>
      </c>
      <c r="C10" s="6">
        <v>0.61</v>
      </c>
      <c r="D10" s="6">
        <v>0.59</v>
      </c>
      <c r="E10" s="6">
        <v>0.59</v>
      </c>
      <c r="F10" s="6">
        <f t="shared" ref="F10:F12" si="0">AVERAGE(C10:E10)</f>
        <v>0.59666666666666668</v>
      </c>
      <c r="G10" s="6">
        <f t="shared" ref="G10:G15" si="1">STDEV(C10:E10)/SQRT(3)</f>
        <v>6.6666666666666723E-3</v>
      </c>
      <c r="H10" s="6">
        <f t="shared" ref="H10:H12" si="2">B10/F10</f>
        <v>1.6759776536312849</v>
      </c>
      <c r="I10" s="6">
        <f t="shared" ref="I10:I15" si="3">H10*SQRT(($C$4/B10)^2+(G10/F10)^2)</f>
        <v>2.0515503330509478E-2</v>
      </c>
      <c r="J10" s="4">
        <v>0.88</v>
      </c>
      <c r="K10" s="4">
        <f t="shared" ref="K10:K15" si="4">H10*SQRT(2*J10/9.81)</f>
        <v>0.70988835808234474</v>
      </c>
      <c r="L10" s="6">
        <f t="shared" ref="L10:L15" si="5">K10*SQRT((I10/H10)^2+0.25*($C$5/J10)^2)</f>
        <v>8.9206394970092057E-3</v>
      </c>
      <c r="M10" s="4">
        <v>0.71</v>
      </c>
      <c r="N10" s="4">
        <f t="shared" ref="N10:N12" si="6">M10/H10</f>
        <v>0.42363333333333331</v>
      </c>
      <c r="O10" s="4">
        <f t="shared" ref="O10:O15" si="7">N10*SQRT(($C$6/M10)^2+(I10/H10)^2)</f>
        <v>5.7085245247787122E-3</v>
      </c>
    </row>
    <row r="11" spans="1:15">
      <c r="B11" s="4">
        <v>1</v>
      </c>
      <c r="C11" s="6">
        <v>0.55000000000000004</v>
      </c>
      <c r="D11" s="6">
        <v>0.56000000000000005</v>
      </c>
      <c r="E11" s="6">
        <v>0.56999999999999995</v>
      </c>
      <c r="F11" s="6">
        <f t="shared" si="0"/>
        <v>0.56000000000000005</v>
      </c>
      <c r="G11" s="6">
        <f t="shared" si="1"/>
        <v>5.7735026918962311E-3</v>
      </c>
      <c r="H11" s="6">
        <f t="shared" si="2"/>
        <v>1.7857142857142856</v>
      </c>
      <c r="I11" s="6">
        <f t="shared" si="3"/>
        <v>2.0461240502578092E-2</v>
      </c>
      <c r="J11" s="4">
        <v>0.88</v>
      </c>
      <c r="K11" s="4">
        <f t="shared" si="4"/>
        <v>0.75636914343297434</v>
      </c>
      <c r="L11" s="6">
        <f t="shared" si="5"/>
        <v>8.9291061327170327E-3</v>
      </c>
      <c r="M11" s="4">
        <v>0.76</v>
      </c>
      <c r="N11" s="4">
        <f t="shared" si="6"/>
        <v>0.42560000000000003</v>
      </c>
      <c r="O11" s="4">
        <f t="shared" si="7"/>
        <v>5.3664995419112028E-3</v>
      </c>
    </row>
    <row r="12" spans="1:15">
      <c r="B12" s="4">
        <v>0.8</v>
      </c>
      <c r="C12" s="6">
        <v>0.4</v>
      </c>
      <c r="D12" s="6">
        <v>0.41</v>
      </c>
      <c r="E12" s="6">
        <v>0.38</v>
      </c>
      <c r="F12" s="6">
        <f t="shared" si="0"/>
        <v>0.39666666666666667</v>
      </c>
      <c r="G12" s="6">
        <f t="shared" si="1"/>
        <v>8.8191710368819634E-3</v>
      </c>
      <c r="H12" s="6">
        <f t="shared" si="2"/>
        <v>2.0168067226890756</v>
      </c>
      <c r="I12" s="6">
        <f t="shared" si="3"/>
        <v>4.6578100969469592E-2</v>
      </c>
      <c r="J12" s="4">
        <v>0.88</v>
      </c>
      <c r="K12" s="4">
        <f t="shared" si="4"/>
        <v>0.85425220905371224</v>
      </c>
      <c r="L12" s="6">
        <f t="shared" si="5"/>
        <v>1.9877636443031556E-2</v>
      </c>
      <c r="M12" s="4">
        <v>0.8</v>
      </c>
      <c r="N12" s="4">
        <f t="shared" si="6"/>
        <v>0.39666666666666672</v>
      </c>
      <c r="O12" s="4">
        <f t="shared" si="7"/>
        <v>9.3732415017431375E-3</v>
      </c>
    </row>
    <row r="13" spans="1:15">
      <c r="B13" s="4"/>
      <c r="C13" s="6"/>
      <c r="D13" s="6"/>
      <c r="E13" s="6"/>
      <c r="F13" s="6" t="e">
        <f t="shared" ref="F13:F15" si="8">AVERAGE(C13:E13)</f>
        <v>#DIV/0!</v>
      </c>
      <c r="G13" s="6" t="e">
        <f t="shared" si="1"/>
        <v>#DIV/0!</v>
      </c>
      <c r="H13" s="6" t="e">
        <f t="shared" ref="H13:H15" si="9">B13/F13</f>
        <v>#DIV/0!</v>
      </c>
      <c r="I13" s="6" t="e">
        <f t="shared" si="3"/>
        <v>#DIV/0!</v>
      </c>
      <c r="J13" s="4"/>
      <c r="K13" s="4" t="e">
        <f t="shared" si="4"/>
        <v>#DIV/0!</v>
      </c>
      <c r="L13" s="6" t="e">
        <f t="shared" si="5"/>
        <v>#DIV/0!</v>
      </c>
      <c r="M13" s="4"/>
      <c r="N13" s="4" t="e">
        <f t="shared" ref="N13:N15" si="10">M13/H13</f>
        <v>#DIV/0!</v>
      </c>
      <c r="O13" s="4" t="e">
        <f t="shared" si="7"/>
        <v>#DIV/0!</v>
      </c>
    </row>
    <row r="14" spans="1:15">
      <c r="B14" s="4"/>
      <c r="C14" s="6"/>
      <c r="D14" s="6"/>
      <c r="E14" s="6"/>
      <c r="F14" s="6" t="e">
        <f t="shared" si="8"/>
        <v>#DIV/0!</v>
      </c>
      <c r="G14" s="6" t="e">
        <f t="shared" si="1"/>
        <v>#DIV/0!</v>
      </c>
      <c r="H14" s="6" t="e">
        <f t="shared" si="9"/>
        <v>#DIV/0!</v>
      </c>
      <c r="I14" s="6" t="e">
        <f t="shared" si="3"/>
        <v>#DIV/0!</v>
      </c>
      <c r="J14" s="4"/>
      <c r="K14" s="4" t="e">
        <f t="shared" si="4"/>
        <v>#DIV/0!</v>
      </c>
      <c r="L14" s="6" t="e">
        <f t="shared" si="5"/>
        <v>#DIV/0!</v>
      </c>
      <c r="M14" s="4"/>
      <c r="N14" s="4" t="e">
        <f t="shared" si="10"/>
        <v>#DIV/0!</v>
      </c>
      <c r="O14" s="4" t="e">
        <f t="shared" si="7"/>
        <v>#DIV/0!</v>
      </c>
    </row>
    <row r="15" spans="1:15">
      <c r="B15" s="4"/>
      <c r="C15" s="6"/>
      <c r="D15" s="6"/>
      <c r="E15" s="6"/>
      <c r="F15" s="6" t="e">
        <f t="shared" si="8"/>
        <v>#DIV/0!</v>
      </c>
      <c r="G15" s="6" t="e">
        <f t="shared" si="1"/>
        <v>#DIV/0!</v>
      </c>
      <c r="H15" s="6" t="e">
        <f t="shared" si="9"/>
        <v>#DIV/0!</v>
      </c>
      <c r="I15" s="6" t="e">
        <f t="shared" si="3"/>
        <v>#DIV/0!</v>
      </c>
      <c r="J15" s="4"/>
      <c r="K15" s="4" t="e">
        <f t="shared" si="4"/>
        <v>#DIV/0!</v>
      </c>
      <c r="L15" s="6" t="e">
        <f t="shared" si="5"/>
        <v>#DIV/0!</v>
      </c>
      <c r="M15" s="4"/>
      <c r="N15" s="4" t="e">
        <f t="shared" si="10"/>
        <v>#DIV/0!</v>
      </c>
      <c r="O15" s="4" t="e">
        <f t="shared" si="7"/>
        <v>#DIV/0!</v>
      </c>
    </row>
    <row r="17" spans="13:16">
      <c r="M17" s="10" t="s">
        <v>6</v>
      </c>
      <c r="N17" s="11" t="e">
        <f>AVERAGE(N9:N15)</f>
        <v>#DIV/0!</v>
      </c>
      <c r="O17" s="12" t="s">
        <v>7</v>
      </c>
      <c r="P17" s="10" t="e">
        <f>STDEV(N9:N15)/SQRT(7)</f>
        <v>#DIV/0!</v>
      </c>
    </row>
  </sheetData>
  <pageMargins left="0.7" right="0.7" top="0.75" bottom="0.75" header="0.3" footer="0.3"/>
  <pageSetup paperSize="9" orientation="portrait" r:id="rId1"/>
  <ignoredErrors>
    <ignoredError sqref="F9:F10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traiettoria</vt:lpstr>
      <vt:lpstr>GITTATA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S. Arvati G.P. Brunetto</cp:lastModifiedBy>
  <dcterms:created xsi:type="dcterms:W3CDTF">2011-11-09T10:04:29Z</dcterms:created>
  <dcterms:modified xsi:type="dcterms:W3CDTF">2014-05-15T12:54:07Z</dcterms:modified>
</cp:coreProperties>
</file>